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codeName="ThisWorkbook"/>
  <mc:AlternateContent xmlns:mc="http://schemas.openxmlformats.org/markup-compatibility/2006">
    <mc:Choice Requires="x15">
      <x15ac:absPath xmlns:x15ac="http://schemas.microsoft.com/office/spreadsheetml/2010/11/ac" url="E:\【2026年】\【招标项目】\【乌海】\【乌海市G244线K13+431-K21+800段公路养护工程】\【工程量清单】\【二次】\【出版稿】【二次】\"/>
    </mc:Choice>
  </mc:AlternateContent>
  <xr:revisionPtr revIDLastSave="0" documentId="13_ncr:1_{14BC4A35-0A57-47EA-ACC6-E298BA90FE73}" xr6:coauthVersionLast="47" xr6:coauthVersionMax="47" xr10:uidLastSave="{00000000-0000-0000-0000-000000000000}"/>
  <bookViews>
    <workbookView xWindow="-110" yWindow="-110" windowWidth="25820" windowHeight="13900" tabRatio="880" activeTab="7" xr2:uid="{00000000-000D-0000-FFFF-FFFF00000000}"/>
  </bookViews>
  <sheets>
    <sheet name="工程量清单说明" sheetId="1" r:id="rId1"/>
    <sheet name="100章" sheetId="2" r:id="rId2"/>
    <sheet name="200章" sheetId="4" r:id="rId3"/>
    <sheet name="300章 " sheetId="14" r:id="rId4"/>
    <sheet name="400章 " sheetId="25" r:id="rId5"/>
    <sheet name="600章" sheetId="18" r:id="rId6"/>
    <sheet name="专业工程暂估价" sheetId="8" r:id="rId7"/>
    <sheet name="投标报价汇总表 " sheetId="24" r:id="rId8"/>
  </sheets>
  <definedNames>
    <definedName name="_xlnm.Print_Area" localSheetId="2">'200章'!$A$1:$F$28</definedName>
    <definedName name="_xlnm.Print_Area" localSheetId="3">'300章 '!$A$1:$F$51</definedName>
    <definedName name="_xlnm.Print_Area" localSheetId="4">'400章 '!$A$1:$F$29</definedName>
    <definedName name="_xlnm.Print_Area" localSheetId="5">'600章'!$A$1:$F$38</definedName>
    <definedName name="_xlnm.Print_Area" localSheetId="0">工程量清单说明!$A$1:$A$68</definedName>
    <definedName name="_xlnm.Print_Area" localSheetId="7">'投标报价汇总表 '!$A$1:$D$19</definedName>
    <definedName name="_xlnm.Print_Area" localSheetId="6">专业工程暂估价!$A$1:$E$29</definedName>
    <definedName name="_xlnm.Print_Titles" localSheetId="1">'100章'!$2:$6</definedName>
    <definedName name="_xlnm.Print_Titles" localSheetId="2">'200章'!$1:$5</definedName>
    <definedName name="_xlnm.Print_Titles" localSheetId="3">'300章 '!$1:$5</definedName>
    <definedName name="_xlnm.Print_Titles" localSheetId="4">'400章 '!$1:$5</definedName>
    <definedName name="_xlnm.Print_Titles" localSheetId="5">'600章'!$1:$5</definedName>
  </definedNames>
  <calcPr calcId="181029" fullPrecision="0"/>
</workbook>
</file>

<file path=xl/calcChain.xml><?xml version="1.0" encoding="utf-8"?>
<calcChain xmlns="http://schemas.openxmlformats.org/spreadsheetml/2006/main">
  <c r="F7" i="18" l="1"/>
  <c r="F8" i="18"/>
  <c r="F9" i="18"/>
  <c r="F10" i="18"/>
  <c r="F11" i="18"/>
  <c r="F12" i="18"/>
  <c r="F13" i="18"/>
  <c r="F14" i="18"/>
  <c r="F15" i="18"/>
  <c r="F16" i="18"/>
  <c r="F17" i="18"/>
  <c r="F18" i="18"/>
  <c r="F19" i="18"/>
  <c r="F20" i="18"/>
  <c r="F21" i="18"/>
  <c r="F22" i="18"/>
  <c r="F23" i="18"/>
  <c r="F24" i="18"/>
  <c r="F25" i="18"/>
  <c r="F26" i="18"/>
  <c r="F27" i="18"/>
  <c r="F28" i="18"/>
  <c r="F29" i="18"/>
  <c r="F30" i="18"/>
  <c r="F31" i="18"/>
  <c r="F32" i="18"/>
  <c r="F33" i="18"/>
  <c r="F34" i="18"/>
  <c r="F35" i="18"/>
  <c r="F36" i="18"/>
  <c r="F37" i="18"/>
  <c r="D7" i="18"/>
  <c r="D8" i="18"/>
  <c r="D9" i="18"/>
  <c r="D10" i="18"/>
  <c r="D11" i="18"/>
  <c r="D12" i="18"/>
  <c r="D13" i="18"/>
  <c r="D14" i="18"/>
  <c r="D15" i="18"/>
  <c r="D16" i="18"/>
  <c r="D17" i="18"/>
  <c r="D18" i="18"/>
  <c r="D19" i="18"/>
  <c r="D20" i="18"/>
  <c r="D21" i="18"/>
  <c r="D22" i="18"/>
  <c r="D23" i="18"/>
  <c r="D24" i="18"/>
  <c r="D25" i="18"/>
  <c r="D26" i="18"/>
  <c r="D27" i="18"/>
  <c r="D28" i="18"/>
  <c r="D29" i="18"/>
  <c r="D30" i="18"/>
  <c r="D31" i="18"/>
  <c r="D32" i="18"/>
  <c r="D33" i="18"/>
  <c r="D34" i="18"/>
  <c r="D35" i="18"/>
  <c r="D36" i="18"/>
  <c r="D37" i="18"/>
  <c r="F7" i="25"/>
  <c r="F8" i="25"/>
  <c r="F9" i="25"/>
  <c r="F10" i="25"/>
  <c r="F11" i="25"/>
  <c r="F12" i="25"/>
  <c r="F13" i="25"/>
  <c r="F14" i="25"/>
  <c r="F15" i="25"/>
  <c r="F16" i="25"/>
  <c r="F17" i="25"/>
  <c r="F18" i="25"/>
  <c r="F19" i="25"/>
  <c r="F20" i="25"/>
  <c r="F21" i="25"/>
  <c r="F22" i="25"/>
  <c r="F23" i="25"/>
  <c r="F24" i="25"/>
  <c r="F25" i="25"/>
  <c r="F26" i="25"/>
  <c r="F27" i="25"/>
  <c r="F28" i="25"/>
  <c r="D7" i="25"/>
  <c r="D8" i="25"/>
  <c r="D9" i="25"/>
  <c r="D10" i="25"/>
  <c r="D11" i="25"/>
  <c r="D12" i="25"/>
  <c r="D13" i="25"/>
  <c r="D14" i="25"/>
  <c r="D15" i="25"/>
  <c r="D16" i="25"/>
  <c r="D17" i="25"/>
  <c r="D18" i="25"/>
  <c r="D19" i="25"/>
  <c r="D20" i="25"/>
  <c r="D21" i="25"/>
  <c r="D22" i="25"/>
  <c r="D23" i="25"/>
  <c r="D24" i="25"/>
  <c r="D25" i="25"/>
  <c r="D26" i="25"/>
  <c r="D27" i="25"/>
  <c r="D28" i="25"/>
  <c r="F7" i="14"/>
  <c r="F8" i="14"/>
  <c r="F9" i="14"/>
  <c r="F10" i="14"/>
  <c r="F11" i="14"/>
  <c r="F12" i="14"/>
  <c r="F13" i="14"/>
  <c r="F14" i="14"/>
  <c r="F15" i="14"/>
  <c r="F16" i="14"/>
  <c r="F17" i="14"/>
  <c r="F18" i="14"/>
  <c r="F19" i="14"/>
  <c r="F20" i="14"/>
  <c r="F21" i="14"/>
  <c r="F22" i="14"/>
  <c r="F23" i="14"/>
  <c r="F24" i="14"/>
  <c r="F25" i="14"/>
  <c r="F26" i="14"/>
  <c r="F27" i="14"/>
  <c r="F28" i="14"/>
  <c r="F29" i="14"/>
  <c r="F30" i="14"/>
  <c r="F31" i="14"/>
  <c r="F32" i="14"/>
  <c r="F33" i="14"/>
  <c r="F34" i="14"/>
  <c r="F35" i="14"/>
  <c r="F36" i="14"/>
  <c r="F37" i="14"/>
  <c r="F38" i="14"/>
  <c r="F39" i="14"/>
  <c r="F40" i="14"/>
  <c r="F41" i="14"/>
  <c r="F42" i="14"/>
  <c r="F43" i="14"/>
  <c r="F44" i="14"/>
  <c r="F45" i="14"/>
  <c r="F46" i="14"/>
  <c r="F47" i="14"/>
  <c r="F48" i="14"/>
  <c r="F49" i="14"/>
  <c r="F50" i="14"/>
  <c r="D7" i="14"/>
  <c r="D8" i="14"/>
  <c r="D9" i="14"/>
  <c r="D10" i="14"/>
  <c r="D11" i="14"/>
  <c r="D12" i="14"/>
  <c r="D13" i="14"/>
  <c r="D14" i="14"/>
  <c r="D15" i="14"/>
  <c r="D16" i="14"/>
  <c r="D17" i="14"/>
  <c r="D18" i="14"/>
  <c r="D19" i="14"/>
  <c r="D20" i="14"/>
  <c r="D21" i="14"/>
  <c r="D22" i="14"/>
  <c r="D23" i="14"/>
  <c r="D24" i="14"/>
  <c r="D25" i="14"/>
  <c r="D26" i="14"/>
  <c r="D27" i="14"/>
  <c r="D28" i="14"/>
  <c r="D29" i="14"/>
  <c r="D30" i="14"/>
  <c r="D31" i="14"/>
  <c r="D32" i="14"/>
  <c r="D33" i="14"/>
  <c r="D34" i="14"/>
  <c r="D35" i="14"/>
  <c r="D36" i="14"/>
  <c r="D37" i="14"/>
  <c r="D38" i="14"/>
  <c r="D39" i="14"/>
  <c r="D40" i="14"/>
  <c r="D41" i="14"/>
  <c r="D42" i="14"/>
  <c r="D43" i="14"/>
  <c r="D44" i="14"/>
  <c r="D45" i="14"/>
  <c r="D46" i="14"/>
  <c r="D47" i="14"/>
  <c r="D48" i="14"/>
  <c r="D49" i="14"/>
  <c r="D50" i="14"/>
  <c r="F7" i="4"/>
  <c r="F8" i="4"/>
  <c r="F9" i="4"/>
  <c r="F10" i="4"/>
  <c r="F11" i="4"/>
  <c r="F12" i="4"/>
  <c r="F13" i="4"/>
  <c r="F14" i="4"/>
  <c r="F15" i="4"/>
  <c r="F16" i="4"/>
  <c r="F17" i="4"/>
  <c r="F18" i="4"/>
  <c r="F19" i="4"/>
  <c r="F20" i="4"/>
  <c r="F21" i="4"/>
  <c r="F22" i="4"/>
  <c r="F23" i="4"/>
  <c r="F24" i="4"/>
  <c r="F25" i="4"/>
  <c r="F26" i="4"/>
  <c r="F27" i="4"/>
  <c r="D7" i="4"/>
  <c r="D8" i="4"/>
  <c r="D9" i="4"/>
  <c r="D10" i="4"/>
  <c r="D11" i="4"/>
  <c r="D12" i="4"/>
  <c r="D13" i="4"/>
  <c r="D14" i="4"/>
  <c r="D15" i="4"/>
  <c r="D16" i="4"/>
  <c r="D17" i="4"/>
  <c r="D18" i="4"/>
  <c r="D19" i="4"/>
  <c r="D20" i="4"/>
  <c r="D21" i="4"/>
  <c r="D22" i="4"/>
  <c r="D23" i="4"/>
  <c r="D24" i="4"/>
  <c r="D25" i="4"/>
  <c r="D26" i="4"/>
  <c r="D27" i="4"/>
  <c r="F8" i="2"/>
  <c r="F10" i="2"/>
  <c r="F11" i="2"/>
  <c r="F12" i="2"/>
  <c r="F13" i="2"/>
  <c r="F14" i="2"/>
  <c r="F15" i="2"/>
  <c r="F16" i="2"/>
  <c r="F17" i="2"/>
  <c r="F18" i="2"/>
  <c r="F19" i="2"/>
  <c r="F20" i="2"/>
  <c r="F21" i="2"/>
  <c r="F22" i="2"/>
  <c r="F23" i="2"/>
  <c r="F24" i="2"/>
  <c r="F25" i="2"/>
  <c r="F26" i="2"/>
  <c r="F27" i="2"/>
  <c r="E13" i="2"/>
  <c r="F6" i="4"/>
  <c r="D6" i="4"/>
  <c r="G25" i="18"/>
  <c r="H29" i="18"/>
  <c r="H28" i="18"/>
  <c r="G29" i="18"/>
  <c r="G28" i="18"/>
  <c r="H20" i="18"/>
  <c r="G20" i="18"/>
  <c r="H19" i="18"/>
  <c r="G19" i="18"/>
  <c r="G22" i="18"/>
  <c r="I11" i="18" l="1"/>
  <c r="H11" i="18"/>
  <c r="G11" i="18"/>
  <c r="G8" i="18"/>
  <c r="L14" i="18"/>
  <c r="K14" i="18"/>
  <c r="J14" i="18"/>
  <c r="G15" i="18"/>
  <c r="I14" i="18"/>
  <c r="H14" i="18"/>
  <c r="G14" i="18"/>
  <c r="G11" i="4"/>
  <c r="G19" i="25"/>
  <c r="G18" i="25"/>
  <c r="G22" i="25"/>
  <c r="G23" i="25"/>
  <c r="I10" i="25"/>
  <c r="H9" i="25"/>
  <c r="G9" i="25"/>
  <c r="K12" i="25"/>
  <c r="I14" i="25"/>
  <c r="J12" i="25"/>
  <c r="I12" i="25"/>
  <c r="H8" i="25"/>
  <c r="H10" i="25"/>
  <c r="G10" i="25"/>
  <c r="G8" i="25"/>
  <c r="H12" i="25"/>
  <c r="G12" i="25"/>
  <c r="D6" i="25"/>
  <c r="G31" i="14" l="1"/>
  <c r="H20" i="14"/>
  <c r="H26" i="14"/>
  <c r="H22" i="14"/>
  <c r="H38" i="14"/>
  <c r="I37" i="14"/>
  <c r="G38" i="14"/>
  <c r="H37" i="14"/>
  <c r="G17" i="14" l="1"/>
  <c r="G11" i="14"/>
  <c r="G8" i="14"/>
  <c r="J14" i="14"/>
  <c r="H29" i="14"/>
  <c r="G29" i="14"/>
  <c r="H34" i="14"/>
  <c r="G34" i="14"/>
  <c r="G26" i="14"/>
  <c r="G20" i="14"/>
  <c r="G23" i="14"/>
  <c r="G22" i="14"/>
  <c r="I14" i="14"/>
  <c r="H14" i="14"/>
  <c r="G14" i="14"/>
  <c r="G37" i="14"/>
  <c r="F6" i="25" l="1"/>
  <c r="A3" i="25"/>
  <c r="A2" i="25"/>
  <c r="D6" i="18"/>
  <c r="F6" i="18" s="1"/>
  <c r="D6" i="14"/>
  <c r="F6" i="14" s="1"/>
  <c r="D15" i="24"/>
  <c r="A4" i="24"/>
  <c r="A3" i="24"/>
  <c r="E29" i="8"/>
  <c r="A4" i="8"/>
  <c r="A3" i="8"/>
  <c r="A3" i="18"/>
  <c r="A2" i="18"/>
  <c r="A3" i="14"/>
  <c r="A2" i="14"/>
  <c r="A3" i="4"/>
  <c r="A2" i="4"/>
  <c r="E10" i="2"/>
  <c r="F7" i="2"/>
  <c r="F29" i="25" l="1"/>
  <c r="D10" i="24" s="1"/>
  <c r="F51" i="14"/>
  <c r="D9" i="24" s="1"/>
  <c r="F38" i="18"/>
  <c r="D12" i="24" s="1"/>
  <c r="F28" i="4" l="1"/>
  <c r="D8" i="24" s="1"/>
  <c r="E9" i="2" s="1"/>
  <c r="F9" i="2" l="1"/>
  <c r="F28" i="2" s="1"/>
  <c r="D7" i="24" s="1"/>
  <c r="D14" i="24" s="1"/>
  <c r="D19" i="24" l="1"/>
  <c r="D16"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G8" authorId="0" shapeId="0" xr:uid="{48FCEF5E-1802-4A2F-BFEF-F0085685229C}">
      <text>
        <r>
          <rPr>
            <b/>
            <sz val="9"/>
            <color indexed="81"/>
            <rFont val="宋体"/>
            <family val="3"/>
            <charset val="134"/>
          </rPr>
          <t>HP:</t>
        </r>
        <r>
          <rPr>
            <sz val="9"/>
            <color indexed="81"/>
            <rFont val="宋体"/>
            <family val="3"/>
            <charset val="134"/>
          </rPr>
          <t xml:space="preserve">
LS3-6</t>
        </r>
      </text>
    </comment>
    <comment ref="G11" authorId="0" shapeId="0" xr:uid="{64D255BC-C226-4E16-9FC2-4922D61E6F37}">
      <text>
        <r>
          <rPr>
            <b/>
            <sz val="9"/>
            <color indexed="81"/>
            <rFont val="宋体"/>
            <family val="3"/>
            <charset val="134"/>
          </rPr>
          <t>HP:</t>
        </r>
        <r>
          <rPr>
            <sz val="9"/>
            <color indexed="81"/>
            <rFont val="宋体"/>
            <family val="3"/>
            <charset val="134"/>
          </rPr>
          <t xml:space="preserve">
QS4-4-1</t>
        </r>
      </text>
    </comment>
    <comment ref="G13" authorId="0" shapeId="0" xr:uid="{6AC36DCC-4C51-4292-AC16-591CB9D87E53}">
      <text>
        <r>
          <rPr>
            <b/>
            <sz val="9"/>
            <color indexed="81"/>
            <rFont val="宋体"/>
            <family val="3"/>
            <charset val="134"/>
          </rPr>
          <t>HP:</t>
        </r>
        <r>
          <rPr>
            <sz val="9"/>
            <color indexed="81"/>
            <rFont val="宋体"/>
            <family val="3"/>
            <charset val="134"/>
          </rPr>
          <t xml:space="preserve">
LS3-6</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G8" authorId="0" shapeId="0" xr:uid="{25BDC50F-8814-451C-A7F7-A4012A5C13B8}">
      <text>
        <r>
          <rPr>
            <b/>
            <sz val="9"/>
            <color indexed="81"/>
            <rFont val="宋体"/>
            <family val="3"/>
            <charset val="134"/>
          </rPr>
          <t>HP:</t>
        </r>
        <r>
          <rPr>
            <sz val="9"/>
            <color indexed="81"/>
            <rFont val="宋体"/>
            <family val="3"/>
            <charset val="134"/>
          </rPr>
          <t xml:space="preserve">
LS3-8</t>
        </r>
      </text>
    </comment>
    <comment ref="G11" authorId="0" shapeId="0" xr:uid="{295EA9C3-28D9-4A43-8E1E-0E1F64772E21}">
      <text>
        <r>
          <rPr>
            <b/>
            <sz val="9"/>
            <color indexed="81"/>
            <rFont val="宋体"/>
            <family val="3"/>
            <charset val="134"/>
          </rPr>
          <t>HP:</t>
        </r>
        <r>
          <rPr>
            <sz val="9"/>
            <color indexed="81"/>
            <rFont val="宋体"/>
            <family val="3"/>
            <charset val="134"/>
          </rPr>
          <t xml:space="preserve">
LS3-8</t>
        </r>
      </text>
    </comment>
    <comment ref="G14" authorId="0" shapeId="0" xr:uid="{63AA7FFD-3A49-4B84-B3DB-64DB583FDF21}">
      <text>
        <r>
          <rPr>
            <b/>
            <sz val="9"/>
            <color indexed="81"/>
            <rFont val="宋体"/>
            <family val="3"/>
            <charset val="134"/>
          </rPr>
          <t>HP:</t>
        </r>
        <r>
          <rPr>
            <sz val="9"/>
            <color indexed="81"/>
            <rFont val="宋体"/>
            <family val="3"/>
            <charset val="134"/>
          </rPr>
          <t xml:space="preserve">
LS3-3</t>
        </r>
      </text>
    </comment>
    <comment ref="H14" authorId="0" shapeId="0" xr:uid="{56AEE5F1-AB0C-43BB-9640-E8FD355B9DCA}">
      <text>
        <r>
          <rPr>
            <b/>
            <sz val="9"/>
            <color indexed="81"/>
            <rFont val="宋体"/>
            <family val="3"/>
            <charset val="134"/>
          </rPr>
          <t>HP:</t>
        </r>
        <r>
          <rPr>
            <sz val="9"/>
            <color indexed="81"/>
            <rFont val="宋体"/>
            <family val="3"/>
            <charset val="134"/>
          </rPr>
          <t xml:space="preserve">
LS3-3</t>
        </r>
      </text>
    </comment>
    <comment ref="I14" authorId="0" shapeId="0" xr:uid="{80CC2AC8-FA87-4FDD-AEF2-C97DDAF8AD6D}">
      <text>
        <r>
          <rPr>
            <b/>
            <sz val="9"/>
            <color indexed="81"/>
            <rFont val="宋体"/>
            <family val="3"/>
            <charset val="134"/>
          </rPr>
          <t>HP:</t>
        </r>
        <r>
          <rPr>
            <sz val="9"/>
            <color indexed="81"/>
            <rFont val="宋体"/>
            <family val="3"/>
            <charset val="134"/>
          </rPr>
          <t xml:space="preserve">
LS3-3</t>
        </r>
      </text>
    </comment>
    <comment ref="J14" authorId="0" shapeId="0" xr:uid="{F066D552-045A-4DEC-8DB2-CB60EA5CC96F}">
      <text>
        <r>
          <rPr>
            <b/>
            <sz val="9"/>
            <color indexed="81"/>
            <rFont val="宋体"/>
            <family val="3"/>
            <charset val="134"/>
          </rPr>
          <t>HP:</t>
        </r>
        <r>
          <rPr>
            <sz val="9"/>
            <color indexed="81"/>
            <rFont val="宋体"/>
            <family val="3"/>
            <charset val="134"/>
          </rPr>
          <t xml:space="preserve">
LS3-8</t>
        </r>
      </text>
    </comment>
    <comment ref="G17" authorId="0" shapeId="0" xr:uid="{E8AE7132-6CDD-4224-AEEC-DA6ADEC3A31C}">
      <text>
        <r>
          <rPr>
            <b/>
            <sz val="9"/>
            <color indexed="81"/>
            <rFont val="宋体"/>
            <family val="3"/>
            <charset val="134"/>
          </rPr>
          <t>HP:</t>
        </r>
        <r>
          <rPr>
            <sz val="9"/>
            <color indexed="81"/>
            <rFont val="宋体"/>
            <family val="3"/>
            <charset val="134"/>
          </rPr>
          <t xml:space="preserve">
LS3-8</t>
        </r>
      </text>
    </comment>
    <comment ref="G20" authorId="0" shapeId="0" xr:uid="{466A2B9C-D991-43E4-84F8-B3AD07838D2E}">
      <text>
        <r>
          <rPr>
            <b/>
            <sz val="9"/>
            <color indexed="81"/>
            <rFont val="宋体"/>
            <family val="3"/>
            <charset val="134"/>
          </rPr>
          <t>HP:</t>
        </r>
        <r>
          <rPr>
            <sz val="9"/>
            <color indexed="81"/>
            <rFont val="宋体"/>
            <family val="3"/>
            <charset val="134"/>
          </rPr>
          <t xml:space="preserve">
LS3-3</t>
        </r>
      </text>
    </comment>
    <comment ref="H20" authorId="0" shapeId="0" xr:uid="{8B0CCF35-C6B6-4D30-A821-B8988E5F44F4}">
      <text>
        <r>
          <rPr>
            <b/>
            <sz val="9"/>
            <color indexed="81"/>
            <rFont val="宋体"/>
            <family val="3"/>
            <charset val="134"/>
          </rPr>
          <t>HP:</t>
        </r>
        <r>
          <rPr>
            <sz val="9"/>
            <color indexed="81"/>
            <rFont val="宋体"/>
            <family val="3"/>
            <charset val="134"/>
          </rPr>
          <t xml:space="preserve">
LS3-15</t>
        </r>
      </text>
    </comment>
    <comment ref="G22" authorId="0" shapeId="0" xr:uid="{64250775-0E83-4BC8-B054-643D9C51B11F}">
      <text>
        <r>
          <rPr>
            <b/>
            <sz val="9"/>
            <color indexed="81"/>
            <rFont val="宋体"/>
            <family val="3"/>
            <charset val="134"/>
          </rPr>
          <t>HP:</t>
        </r>
        <r>
          <rPr>
            <sz val="9"/>
            <color indexed="81"/>
            <rFont val="宋体"/>
            <family val="3"/>
            <charset val="134"/>
          </rPr>
          <t xml:space="preserve">
LS3-3</t>
        </r>
      </text>
    </comment>
    <comment ref="H22" authorId="0" shapeId="0" xr:uid="{47594C56-3FEB-45B5-96DE-F8DE1DFA77EB}">
      <text>
        <r>
          <rPr>
            <b/>
            <sz val="9"/>
            <color indexed="81"/>
            <rFont val="宋体"/>
            <family val="3"/>
            <charset val="134"/>
          </rPr>
          <t>HP:</t>
        </r>
        <r>
          <rPr>
            <sz val="9"/>
            <color indexed="81"/>
            <rFont val="宋体"/>
            <family val="3"/>
            <charset val="134"/>
          </rPr>
          <t xml:space="preserve">
LS3-15</t>
        </r>
      </text>
    </comment>
    <comment ref="G23" authorId="0" shapeId="0" xr:uid="{B26BCFEE-30C7-4F03-84AC-F083A481EC5E}">
      <text>
        <r>
          <rPr>
            <b/>
            <sz val="9"/>
            <color indexed="81"/>
            <rFont val="宋体"/>
            <family val="3"/>
            <charset val="134"/>
          </rPr>
          <t>HP:</t>
        </r>
        <r>
          <rPr>
            <sz val="9"/>
            <color indexed="81"/>
            <rFont val="宋体"/>
            <family val="3"/>
            <charset val="134"/>
          </rPr>
          <t xml:space="preserve">
LS3-3</t>
        </r>
      </text>
    </comment>
    <comment ref="G26" authorId="0" shapeId="0" xr:uid="{B36C91AA-AE4E-47E2-AD65-7D944B9FB27F}">
      <text>
        <r>
          <rPr>
            <b/>
            <sz val="9"/>
            <color indexed="81"/>
            <rFont val="宋体"/>
            <family val="3"/>
            <charset val="134"/>
          </rPr>
          <t>HP:</t>
        </r>
        <r>
          <rPr>
            <sz val="9"/>
            <color indexed="81"/>
            <rFont val="宋体"/>
            <family val="3"/>
            <charset val="134"/>
          </rPr>
          <t xml:space="preserve">
LS3-3
</t>
        </r>
      </text>
    </comment>
    <comment ref="H26" authorId="0" shapeId="0" xr:uid="{31C86A4D-552F-4528-BA18-4F2A82441FF8}">
      <text>
        <r>
          <rPr>
            <b/>
            <sz val="9"/>
            <color indexed="81"/>
            <rFont val="宋体"/>
            <family val="3"/>
            <charset val="134"/>
          </rPr>
          <t>HP:</t>
        </r>
        <r>
          <rPr>
            <sz val="9"/>
            <color indexed="81"/>
            <rFont val="宋体"/>
            <family val="3"/>
            <charset val="134"/>
          </rPr>
          <t xml:space="preserve">
LS3-15</t>
        </r>
      </text>
    </comment>
    <comment ref="G29" authorId="0" shapeId="0" xr:uid="{3C1AD50D-C312-43E5-A7B8-9051C0ED64F4}">
      <text>
        <r>
          <rPr>
            <b/>
            <sz val="9"/>
            <color indexed="81"/>
            <rFont val="宋体"/>
            <family val="3"/>
            <charset val="134"/>
          </rPr>
          <t>HP:</t>
        </r>
        <r>
          <rPr>
            <sz val="9"/>
            <color indexed="81"/>
            <rFont val="宋体"/>
            <family val="3"/>
            <charset val="134"/>
          </rPr>
          <t xml:space="preserve">
LS3-3</t>
        </r>
      </text>
    </comment>
    <comment ref="H29" authorId="0" shapeId="0" xr:uid="{8A026171-6C8D-4569-8082-A86D7D481F8A}">
      <text>
        <r>
          <rPr>
            <b/>
            <sz val="9"/>
            <color indexed="81"/>
            <rFont val="宋体"/>
            <family val="3"/>
            <charset val="134"/>
          </rPr>
          <t>HP:</t>
        </r>
        <r>
          <rPr>
            <sz val="9"/>
            <color indexed="81"/>
            <rFont val="宋体"/>
            <family val="3"/>
            <charset val="134"/>
          </rPr>
          <t xml:space="preserve">
LS3-3</t>
        </r>
      </text>
    </comment>
    <comment ref="G31" authorId="0" shapeId="0" xr:uid="{91675CF7-BF4A-4576-B33E-62CAFB47B4C0}">
      <text>
        <r>
          <rPr>
            <b/>
            <sz val="9"/>
            <color indexed="81"/>
            <rFont val="宋体"/>
            <family val="3"/>
            <charset val="134"/>
          </rPr>
          <t>HP:</t>
        </r>
        <r>
          <rPr>
            <sz val="9"/>
            <color indexed="81"/>
            <rFont val="宋体"/>
            <family val="3"/>
            <charset val="134"/>
          </rPr>
          <t xml:space="preserve">
LS3-15</t>
        </r>
      </text>
    </comment>
    <comment ref="G34" authorId="0" shapeId="0" xr:uid="{748A0D89-9F45-4C03-A0F8-684EA1EE43A4}">
      <text>
        <r>
          <rPr>
            <b/>
            <sz val="9"/>
            <color indexed="81"/>
            <rFont val="宋体"/>
            <family val="3"/>
            <charset val="134"/>
          </rPr>
          <t>HP:</t>
        </r>
        <r>
          <rPr>
            <sz val="9"/>
            <color indexed="81"/>
            <rFont val="宋体"/>
            <family val="3"/>
            <charset val="134"/>
          </rPr>
          <t xml:space="preserve">
LS3-3</t>
        </r>
      </text>
    </comment>
    <comment ref="H34" authorId="0" shapeId="0" xr:uid="{F9FCD9A5-B431-4FD5-AA72-3DF13B2F22BD}">
      <text>
        <r>
          <rPr>
            <b/>
            <sz val="9"/>
            <color indexed="81"/>
            <rFont val="宋体"/>
            <family val="3"/>
            <charset val="134"/>
          </rPr>
          <t>HP:</t>
        </r>
        <r>
          <rPr>
            <sz val="9"/>
            <color indexed="81"/>
            <rFont val="宋体"/>
            <family val="3"/>
            <charset val="134"/>
          </rPr>
          <t xml:space="preserve">
LS3-3</t>
        </r>
      </text>
    </comment>
    <comment ref="G37" authorId="0" shapeId="0" xr:uid="{1CE1F607-8D9F-4B7A-8C33-49F035DBD497}">
      <text>
        <r>
          <rPr>
            <b/>
            <sz val="9"/>
            <color indexed="81"/>
            <rFont val="宋体"/>
            <family val="3"/>
            <charset val="134"/>
          </rPr>
          <t>HP:</t>
        </r>
        <r>
          <rPr>
            <sz val="9"/>
            <color indexed="81"/>
            <rFont val="宋体"/>
            <family val="3"/>
            <charset val="134"/>
          </rPr>
          <t xml:space="preserve">
LS3-3
扣除铣刨2cm、0.75cm铣刨沥青混凝土面积。</t>
        </r>
      </text>
    </comment>
    <comment ref="H37" authorId="0" shapeId="0" xr:uid="{1D4399D8-D0F7-473F-8DD8-43D982C6866E}">
      <text>
        <r>
          <rPr>
            <b/>
            <sz val="9"/>
            <color indexed="81"/>
            <rFont val="宋体"/>
            <family val="3"/>
            <charset val="134"/>
          </rPr>
          <t>HP:</t>
        </r>
        <r>
          <rPr>
            <sz val="9"/>
            <color indexed="81"/>
            <rFont val="宋体"/>
            <family val="3"/>
            <charset val="134"/>
          </rPr>
          <t xml:space="preserve">
LS3-15
1573+1017=2590
其中暂按1573为沥青路面，1017为水泥路面。</t>
        </r>
      </text>
    </comment>
    <comment ref="I37" authorId="0" shapeId="0" xr:uid="{263E9E42-0820-492B-96C9-DA4CA136398F}">
      <text>
        <r>
          <rPr>
            <b/>
            <sz val="9"/>
            <color indexed="81"/>
            <rFont val="宋体"/>
            <family val="3"/>
            <charset val="134"/>
          </rPr>
          <t>HP:</t>
        </r>
        <r>
          <rPr>
            <sz val="9"/>
            <color indexed="81"/>
            <rFont val="宋体"/>
            <family val="3"/>
            <charset val="134"/>
          </rPr>
          <t xml:space="preserve">
LS3-15</t>
        </r>
      </text>
    </comment>
    <comment ref="G38" authorId="0" shapeId="0" xr:uid="{88C0AFCB-ECA0-4455-AA24-DA77F53AF64A}">
      <text>
        <r>
          <rPr>
            <b/>
            <sz val="9"/>
            <color indexed="81"/>
            <rFont val="宋体"/>
            <family val="3"/>
            <charset val="134"/>
          </rPr>
          <t>HP:</t>
        </r>
        <r>
          <rPr>
            <sz val="9"/>
            <color indexed="81"/>
            <rFont val="宋体"/>
            <family val="3"/>
            <charset val="134"/>
          </rPr>
          <t xml:space="preserve">
LS3-15
1573+1017=2590
其中暂按1573为沥青路面，1017为水泥路面。</t>
        </r>
      </text>
    </comment>
    <comment ref="H38" authorId="0" shapeId="0" xr:uid="{0B6AB4AE-249D-4302-94E5-66F69F6C46C1}">
      <text>
        <r>
          <rPr>
            <b/>
            <sz val="9"/>
            <color indexed="81"/>
            <rFont val="宋体"/>
            <family val="3"/>
            <charset val="134"/>
          </rPr>
          <t>HP:</t>
        </r>
        <r>
          <rPr>
            <sz val="9"/>
            <color indexed="81"/>
            <rFont val="宋体"/>
            <family val="3"/>
            <charset val="134"/>
          </rPr>
          <t xml:space="preserve">
LS3-15</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G8" authorId="0" shapeId="0" xr:uid="{BC6E8196-4A53-428D-82FD-309CC890DFA3}">
      <text>
        <r>
          <rPr>
            <b/>
            <sz val="9"/>
            <color indexed="81"/>
            <rFont val="宋体"/>
            <family val="3"/>
            <charset val="134"/>
          </rPr>
          <t>HP:</t>
        </r>
        <r>
          <rPr>
            <sz val="9"/>
            <color indexed="81"/>
            <rFont val="宋体"/>
            <family val="3"/>
            <charset val="134"/>
          </rPr>
          <t xml:space="preserve">
QS4-4-1</t>
        </r>
      </text>
    </comment>
    <comment ref="H8" authorId="0" shapeId="0" xr:uid="{157CB6FE-BE37-4C66-B6AC-CAD96F4B186E}">
      <text>
        <r>
          <rPr>
            <b/>
            <sz val="9"/>
            <color indexed="81"/>
            <rFont val="宋体"/>
            <family val="3"/>
            <charset val="134"/>
          </rPr>
          <t>HP:</t>
        </r>
        <r>
          <rPr>
            <sz val="9"/>
            <color indexed="81"/>
            <rFont val="宋体"/>
            <family val="3"/>
            <charset val="134"/>
          </rPr>
          <t xml:space="preserve">
QS4-4-1</t>
        </r>
      </text>
    </comment>
    <comment ref="I8" authorId="0" shapeId="0" xr:uid="{D6F35A25-A13B-4E5C-82E9-DC4AE5C00285}">
      <text>
        <r>
          <rPr>
            <b/>
            <sz val="9"/>
            <color indexed="81"/>
            <rFont val="宋体"/>
            <family val="3"/>
            <charset val="134"/>
          </rPr>
          <t>HP:</t>
        </r>
        <r>
          <rPr>
            <sz val="9"/>
            <color indexed="81"/>
            <rFont val="宋体"/>
            <family val="3"/>
            <charset val="134"/>
          </rPr>
          <t xml:space="preserve">
QS4-4-1</t>
        </r>
      </text>
    </comment>
    <comment ref="G9" authorId="0" shapeId="0" xr:uid="{291D6C59-8180-4BF8-AC87-2613C1848105}">
      <text>
        <r>
          <rPr>
            <b/>
            <sz val="9"/>
            <color indexed="81"/>
            <rFont val="宋体"/>
            <family val="3"/>
            <charset val="134"/>
          </rPr>
          <t>HP:</t>
        </r>
        <r>
          <rPr>
            <sz val="9"/>
            <color indexed="81"/>
            <rFont val="宋体"/>
            <family val="3"/>
            <charset val="134"/>
          </rPr>
          <t xml:space="preserve">
QS4-4-1</t>
        </r>
      </text>
    </comment>
    <comment ref="H9" authorId="0" shapeId="0" xr:uid="{9BBE71F2-3786-4E41-BF3C-A5917AE6EDAB}">
      <text>
        <r>
          <rPr>
            <b/>
            <sz val="9"/>
            <color indexed="81"/>
            <rFont val="宋体"/>
            <family val="3"/>
            <charset val="134"/>
          </rPr>
          <t>HP:</t>
        </r>
        <r>
          <rPr>
            <sz val="9"/>
            <color indexed="81"/>
            <rFont val="宋体"/>
            <family val="3"/>
            <charset val="134"/>
          </rPr>
          <t xml:space="preserve">
QS4-4-1</t>
        </r>
      </text>
    </comment>
    <comment ref="G10" authorId="0" shapeId="0" xr:uid="{83010FAE-3D5B-4548-9D79-4C8EF737F112}">
      <text>
        <r>
          <rPr>
            <b/>
            <sz val="9"/>
            <color indexed="81"/>
            <rFont val="宋体"/>
            <family val="3"/>
            <charset val="134"/>
          </rPr>
          <t>HP:</t>
        </r>
        <r>
          <rPr>
            <sz val="9"/>
            <color indexed="81"/>
            <rFont val="宋体"/>
            <family val="3"/>
            <charset val="134"/>
          </rPr>
          <t xml:space="preserve">
QS4-4-1</t>
        </r>
      </text>
    </comment>
    <comment ref="H10" authorId="0" shapeId="0" xr:uid="{767E9025-DF8B-4AB5-A0C4-602044D56306}">
      <text>
        <r>
          <rPr>
            <b/>
            <sz val="9"/>
            <color indexed="81"/>
            <rFont val="宋体"/>
            <family val="3"/>
            <charset val="134"/>
          </rPr>
          <t>HP:</t>
        </r>
        <r>
          <rPr>
            <sz val="9"/>
            <color indexed="81"/>
            <rFont val="宋体"/>
            <family val="3"/>
            <charset val="134"/>
          </rPr>
          <t xml:space="preserve">
QS4-4-1</t>
        </r>
      </text>
    </comment>
    <comment ref="I10" authorId="0" shapeId="0" xr:uid="{04964A1B-5724-44AA-B278-EC08BA9CB96E}">
      <text>
        <r>
          <rPr>
            <b/>
            <sz val="9"/>
            <color indexed="81"/>
            <rFont val="宋体"/>
            <family val="3"/>
            <charset val="134"/>
          </rPr>
          <t>HP:</t>
        </r>
        <r>
          <rPr>
            <sz val="9"/>
            <color indexed="81"/>
            <rFont val="宋体"/>
            <family val="3"/>
            <charset val="134"/>
          </rPr>
          <t xml:space="preserve">
QS4-4-1</t>
        </r>
      </text>
    </comment>
    <comment ref="G12" authorId="0" shapeId="0" xr:uid="{2F92B96C-58BE-4DA7-95DF-653B4A89D510}">
      <text>
        <r>
          <rPr>
            <b/>
            <sz val="9"/>
            <color indexed="81"/>
            <rFont val="宋体"/>
            <family val="3"/>
            <charset val="134"/>
          </rPr>
          <t>HP:</t>
        </r>
        <r>
          <rPr>
            <sz val="9"/>
            <color indexed="81"/>
            <rFont val="宋体"/>
            <family val="3"/>
            <charset val="134"/>
          </rPr>
          <t xml:space="preserve">
QS4-4-1</t>
        </r>
      </text>
    </comment>
    <comment ref="H12" authorId="0" shapeId="0" xr:uid="{0C9DA9F9-A977-49A0-9C9C-4226D13FED7C}">
      <text>
        <r>
          <rPr>
            <b/>
            <sz val="9"/>
            <color indexed="81"/>
            <rFont val="宋体"/>
            <family val="3"/>
            <charset val="134"/>
          </rPr>
          <t>HP:</t>
        </r>
        <r>
          <rPr>
            <sz val="9"/>
            <color indexed="81"/>
            <rFont val="宋体"/>
            <family val="3"/>
            <charset val="134"/>
          </rPr>
          <t xml:space="preserve">
QS4-4-1</t>
        </r>
      </text>
    </comment>
    <comment ref="I12" authorId="0" shapeId="0" xr:uid="{CDA92077-44CA-481B-93D0-C18E582A62DD}">
      <text>
        <r>
          <rPr>
            <b/>
            <sz val="9"/>
            <color indexed="81"/>
            <rFont val="宋体"/>
            <family val="3"/>
            <charset val="134"/>
          </rPr>
          <t>HP:</t>
        </r>
        <r>
          <rPr>
            <sz val="9"/>
            <color indexed="81"/>
            <rFont val="宋体"/>
            <family val="3"/>
            <charset val="134"/>
          </rPr>
          <t xml:space="preserve">
QS4-4-1</t>
        </r>
      </text>
    </comment>
    <comment ref="J12" authorId="0" shapeId="0" xr:uid="{D8EAA9C4-9B1F-4C7E-AE49-A72D0FA75700}">
      <text>
        <r>
          <rPr>
            <b/>
            <sz val="9"/>
            <color indexed="81"/>
            <rFont val="宋体"/>
            <family val="3"/>
            <charset val="134"/>
          </rPr>
          <t>HP:</t>
        </r>
        <r>
          <rPr>
            <sz val="9"/>
            <color indexed="81"/>
            <rFont val="宋体"/>
            <family val="3"/>
            <charset val="134"/>
          </rPr>
          <t xml:space="preserve">
QS4-4-1</t>
        </r>
      </text>
    </comment>
    <comment ref="K12" authorId="0" shapeId="0" xr:uid="{D25110FC-7E21-4A89-B2B6-6B78CEA0527E}">
      <text>
        <r>
          <rPr>
            <b/>
            <sz val="9"/>
            <color indexed="81"/>
            <rFont val="宋体"/>
            <family val="3"/>
            <charset val="134"/>
          </rPr>
          <t>HP:</t>
        </r>
        <r>
          <rPr>
            <sz val="9"/>
            <color indexed="81"/>
            <rFont val="宋体"/>
            <family val="3"/>
            <charset val="134"/>
          </rPr>
          <t xml:space="preserve">
QS4-4-1</t>
        </r>
      </text>
    </comment>
    <comment ref="G14" authorId="0" shapeId="0" xr:uid="{514223B0-19DC-4882-9B8B-4C0F65309A0D}">
      <text>
        <r>
          <rPr>
            <b/>
            <sz val="9"/>
            <color indexed="81"/>
            <rFont val="宋体"/>
            <family val="3"/>
            <charset val="134"/>
          </rPr>
          <t>HP:</t>
        </r>
        <r>
          <rPr>
            <sz val="9"/>
            <color indexed="81"/>
            <rFont val="宋体"/>
            <family val="3"/>
            <charset val="134"/>
          </rPr>
          <t xml:space="preserve">
QS4-4-1</t>
        </r>
      </text>
    </comment>
    <comment ref="H14" authorId="0" shapeId="0" xr:uid="{77EAAFD5-329A-4EB0-97D5-FEC0934966D0}">
      <text>
        <r>
          <rPr>
            <b/>
            <sz val="9"/>
            <color indexed="81"/>
            <rFont val="宋体"/>
            <family val="3"/>
            <charset val="134"/>
          </rPr>
          <t>HP:</t>
        </r>
        <r>
          <rPr>
            <sz val="9"/>
            <color indexed="81"/>
            <rFont val="宋体"/>
            <family val="3"/>
            <charset val="134"/>
          </rPr>
          <t xml:space="preserve">
QS4-4-1</t>
        </r>
      </text>
    </comment>
    <comment ref="I14" authorId="0" shapeId="0" xr:uid="{C41B73EA-256A-43A6-B1E3-456420119DF9}">
      <text>
        <r>
          <rPr>
            <b/>
            <sz val="9"/>
            <color indexed="81"/>
            <rFont val="宋体"/>
            <family val="3"/>
            <charset val="134"/>
          </rPr>
          <t>HP:</t>
        </r>
        <r>
          <rPr>
            <sz val="9"/>
            <color indexed="81"/>
            <rFont val="宋体"/>
            <family val="3"/>
            <charset val="134"/>
          </rPr>
          <t xml:space="preserve">
QS4-4-1</t>
        </r>
      </text>
    </comment>
    <comment ref="G18" authorId="0" shapeId="0" xr:uid="{85F8AF4B-A2EE-4229-B6B1-5600E12F2C10}">
      <text>
        <r>
          <rPr>
            <b/>
            <sz val="9"/>
            <color indexed="81"/>
            <rFont val="宋体"/>
            <family val="3"/>
            <charset val="134"/>
          </rPr>
          <t>HP:</t>
        </r>
        <r>
          <rPr>
            <sz val="9"/>
            <color indexed="81"/>
            <rFont val="宋体"/>
            <family val="3"/>
            <charset val="134"/>
          </rPr>
          <t xml:space="preserve">
QS4-4-1</t>
        </r>
      </text>
    </comment>
    <comment ref="G19" authorId="0" shapeId="0" xr:uid="{67A3DFCC-90D5-41E6-A1F8-2DC13D6A5643}">
      <text>
        <r>
          <rPr>
            <b/>
            <sz val="9"/>
            <color indexed="81"/>
            <rFont val="宋体"/>
            <family val="3"/>
            <charset val="134"/>
          </rPr>
          <t>HP:</t>
        </r>
        <r>
          <rPr>
            <sz val="9"/>
            <color indexed="81"/>
            <rFont val="宋体"/>
            <family val="3"/>
            <charset val="134"/>
          </rPr>
          <t xml:space="preserve">
QS4-4-1</t>
        </r>
      </text>
    </comment>
    <comment ref="G22" authorId="0" shapeId="0" xr:uid="{7F301C6A-C511-489E-93D6-2479C72DBAB2}">
      <text>
        <r>
          <rPr>
            <b/>
            <sz val="9"/>
            <color indexed="81"/>
            <rFont val="宋体"/>
            <family val="3"/>
            <charset val="134"/>
          </rPr>
          <t>HP:</t>
        </r>
        <r>
          <rPr>
            <sz val="9"/>
            <color indexed="81"/>
            <rFont val="宋体"/>
            <family val="3"/>
            <charset val="134"/>
          </rPr>
          <t xml:space="preserve">
QS4-4-1</t>
        </r>
      </text>
    </comment>
    <comment ref="G23" authorId="0" shapeId="0" xr:uid="{FA72101B-E93A-4F61-91AB-B8A57F8E6B5A}">
      <text>
        <r>
          <rPr>
            <b/>
            <sz val="9"/>
            <color indexed="81"/>
            <rFont val="宋体"/>
            <family val="3"/>
            <charset val="134"/>
          </rPr>
          <t>HP:</t>
        </r>
        <r>
          <rPr>
            <sz val="9"/>
            <color indexed="81"/>
            <rFont val="宋体"/>
            <family val="3"/>
            <charset val="134"/>
          </rPr>
          <t xml:space="preserve">
QS4-4-1</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G8" authorId="0" shapeId="0" xr:uid="{7FB0831F-C609-4F2B-ACD1-71E59864353A}">
      <text>
        <r>
          <rPr>
            <b/>
            <sz val="9"/>
            <color indexed="81"/>
            <rFont val="宋体"/>
            <family val="3"/>
            <charset val="134"/>
          </rPr>
          <t>HP:</t>
        </r>
        <r>
          <rPr>
            <sz val="9"/>
            <color indexed="81"/>
            <rFont val="宋体"/>
            <family val="3"/>
            <charset val="134"/>
          </rPr>
          <t xml:space="preserve">
JS5-CQ-1</t>
        </r>
      </text>
    </comment>
    <comment ref="G11" authorId="0" shapeId="0" xr:uid="{1A78FDD5-4ED8-4D15-B6CD-B05797D5BD6E}">
      <text>
        <r>
          <rPr>
            <b/>
            <sz val="9"/>
            <color indexed="81"/>
            <rFont val="宋体"/>
            <family val="3"/>
            <charset val="134"/>
          </rPr>
          <t>HP:</t>
        </r>
        <r>
          <rPr>
            <sz val="9"/>
            <color indexed="81"/>
            <rFont val="宋体"/>
            <family val="3"/>
            <charset val="134"/>
          </rPr>
          <t xml:space="preserve">
JS5-CQ-1
147÷4+1=38</t>
        </r>
      </text>
    </comment>
    <comment ref="H11" authorId="0" shapeId="0" xr:uid="{6659058D-5676-4A98-9A54-5341197FE992}">
      <text>
        <r>
          <rPr>
            <b/>
            <sz val="9"/>
            <color indexed="81"/>
            <rFont val="宋体"/>
            <family val="3"/>
            <charset val="134"/>
          </rPr>
          <t>HP:</t>
        </r>
        <r>
          <rPr>
            <sz val="9"/>
            <color indexed="81"/>
            <rFont val="宋体"/>
            <family val="3"/>
            <charset val="134"/>
          </rPr>
          <t xml:space="preserve">
JS5-CQ-1
111÷4+1=29</t>
        </r>
      </text>
    </comment>
    <comment ref="I11" authorId="0" shapeId="0" xr:uid="{056ADA3C-77A9-4D62-AC86-448C073F58AA}">
      <text>
        <r>
          <rPr>
            <b/>
            <sz val="9"/>
            <color indexed="81"/>
            <rFont val="宋体"/>
            <family val="3"/>
            <charset val="134"/>
          </rPr>
          <t>HP:</t>
        </r>
        <r>
          <rPr>
            <sz val="9"/>
            <color indexed="81"/>
            <rFont val="宋体"/>
            <family val="3"/>
            <charset val="134"/>
          </rPr>
          <t xml:space="preserve">
JS5-CQ-1
120÷4+1=31</t>
        </r>
      </text>
    </comment>
    <comment ref="G14" authorId="0" shapeId="0" xr:uid="{FC38B0EC-6F04-4EE4-BDC2-3EB6CFB51114}">
      <text>
        <r>
          <rPr>
            <b/>
            <sz val="9"/>
            <color indexed="81"/>
            <rFont val="宋体"/>
            <family val="3"/>
            <charset val="134"/>
          </rPr>
          <t>HP:</t>
        </r>
        <r>
          <rPr>
            <sz val="9"/>
            <color indexed="81"/>
            <rFont val="宋体"/>
            <family val="3"/>
            <charset val="134"/>
          </rPr>
          <t xml:space="preserve">
JS5-BX-1</t>
        </r>
      </text>
    </comment>
    <comment ref="H14" authorId="0" shapeId="0" xr:uid="{747B7DFE-D739-4C3C-98A5-1D749561B601}">
      <text>
        <r>
          <rPr>
            <b/>
            <sz val="9"/>
            <color indexed="81"/>
            <rFont val="宋体"/>
            <family val="3"/>
            <charset val="134"/>
          </rPr>
          <t>HP:</t>
        </r>
        <r>
          <rPr>
            <sz val="9"/>
            <color indexed="81"/>
            <rFont val="宋体"/>
            <family val="3"/>
            <charset val="134"/>
          </rPr>
          <t xml:space="preserve">
JS5-BX-1</t>
        </r>
      </text>
    </comment>
    <comment ref="I14" authorId="0" shapeId="0" xr:uid="{E2E09694-1A6B-4B13-A536-374D672D9F07}">
      <text>
        <r>
          <rPr>
            <b/>
            <sz val="9"/>
            <color indexed="81"/>
            <rFont val="宋体"/>
            <family val="3"/>
            <charset val="134"/>
          </rPr>
          <t>HP:</t>
        </r>
        <r>
          <rPr>
            <sz val="9"/>
            <color indexed="81"/>
            <rFont val="宋体"/>
            <family val="3"/>
            <charset val="134"/>
          </rPr>
          <t xml:space="preserve">
JS5-BX-1</t>
        </r>
      </text>
    </comment>
    <comment ref="J14" authorId="0" shapeId="0" xr:uid="{0A5012A1-1635-4F5D-AEF1-920F3B741ED0}">
      <text>
        <r>
          <rPr>
            <b/>
            <sz val="9"/>
            <color indexed="81"/>
            <rFont val="宋体"/>
            <family val="3"/>
            <charset val="134"/>
          </rPr>
          <t>HP:</t>
        </r>
        <r>
          <rPr>
            <sz val="9"/>
            <color indexed="81"/>
            <rFont val="宋体"/>
            <family val="3"/>
            <charset val="134"/>
          </rPr>
          <t xml:space="preserve">
JS5-BX-1</t>
        </r>
      </text>
    </comment>
    <comment ref="K14" authorId="0" shapeId="0" xr:uid="{477AD545-1D00-4EC2-8A9D-5FA90116BA0A}">
      <text>
        <r>
          <rPr>
            <b/>
            <sz val="9"/>
            <color indexed="81"/>
            <rFont val="宋体"/>
            <family val="3"/>
            <charset val="134"/>
          </rPr>
          <t>HP:</t>
        </r>
        <r>
          <rPr>
            <sz val="9"/>
            <color indexed="81"/>
            <rFont val="宋体"/>
            <family val="3"/>
            <charset val="134"/>
          </rPr>
          <t xml:space="preserve">
JS5-BX-1</t>
        </r>
      </text>
    </comment>
    <comment ref="L14" authorId="0" shapeId="0" xr:uid="{564511AB-A77D-4E7B-A63E-573856506D9B}">
      <text>
        <r>
          <rPr>
            <b/>
            <sz val="9"/>
            <color indexed="81"/>
            <rFont val="宋体"/>
            <family val="3"/>
            <charset val="134"/>
          </rPr>
          <t>HP:</t>
        </r>
        <r>
          <rPr>
            <sz val="9"/>
            <color indexed="81"/>
            <rFont val="宋体"/>
            <family val="3"/>
            <charset val="134"/>
          </rPr>
          <t xml:space="preserve">
JS5-BX-1</t>
        </r>
      </text>
    </comment>
    <comment ref="G15" authorId="0" shapeId="0" xr:uid="{D59D4BBA-598A-4FC9-9683-7B088FF866F7}">
      <text>
        <r>
          <rPr>
            <b/>
            <sz val="9"/>
            <color indexed="81"/>
            <rFont val="宋体"/>
            <family val="3"/>
            <charset val="134"/>
          </rPr>
          <t>HP:</t>
        </r>
        <r>
          <rPr>
            <sz val="9"/>
            <color indexed="81"/>
            <rFont val="宋体"/>
            <family val="3"/>
            <charset val="134"/>
          </rPr>
          <t xml:space="preserve">
JS5-BX-1</t>
        </r>
      </text>
    </comment>
    <comment ref="G19" authorId="0" shapeId="0" xr:uid="{851D74E0-E776-4314-99B0-A492725CDA19}">
      <text>
        <r>
          <rPr>
            <b/>
            <sz val="9"/>
            <color indexed="81"/>
            <rFont val="宋体"/>
            <family val="3"/>
            <charset val="134"/>
          </rPr>
          <t>HP:</t>
        </r>
        <r>
          <rPr>
            <sz val="9"/>
            <color indexed="81"/>
            <rFont val="宋体"/>
            <family val="3"/>
            <charset val="134"/>
          </rPr>
          <t xml:space="preserve">
JS5-HL-01</t>
        </r>
      </text>
    </comment>
    <comment ref="H19" authorId="0" shapeId="0" xr:uid="{C334940E-6B41-49A1-A9D5-76181A8E68BB}">
      <text>
        <r>
          <rPr>
            <b/>
            <sz val="9"/>
            <color indexed="81"/>
            <rFont val="宋体"/>
            <family val="3"/>
            <charset val="134"/>
          </rPr>
          <t>HP:</t>
        </r>
        <r>
          <rPr>
            <sz val="9"/>
            <color indexed="81"/>
            <rFont val="宋体"/>
            <family val="3"/>
            <charset val="134"/>
          </rPr>
          <t xml:space="preserve">
JS5-HL-01</t>
        </r>
      </text>
    </comment>
    <comment ref="G20" authorId="0" shapeId="0" xr:uid="{AFB07E7C-225C-42BA-9BED-A4F5A1928C30}">
      <text>
        <r>
          <rPr>
            <b/>
            <sz val="9"/>
            <color indexed="81"/>
            <rFont val="宋体"/>
            <family val="3"/>
            <charset val="134"/>
          </rPr>
          <t>HP:</t>
        </r>
        <r>
          <rPr>
            <sz val="9"/>
            <color indexed="81"/>
            <rFont val="宋体"/>
            <family val="3"/>
            <charset val="134"/>
          </rPr>
          <t xml:space="preserve">
JS5-HL-01</t>
        </r>
      </text>
    </comment>
    <comment ref="H20" authorId="0" shapeId="0" xr:uid="{994AADCF-ACBB-4ED2-B2DB-EF29CB5CA595}">
      <text>
        <r>
          <rPr>
            <b/>
            <sz val="9"/>
            <color indexed="81"/>
            <rFont val="宋体"/>
            <family val="3"/>
            <charset val="134"/>
          </rPr>
          <t>HP:</t>
        </r>
        <r>
          <rPr>
            <sz val="9"/>
            <color indexed="81"/>
            <rFont val="宋体"/>
            <family val="3"/>
            <charset val="134"/>
          </rPr>
          <t xml:space="preserve">
JS5-HL-01</t>
        </r>
      </text>
    </comment>
    <comment ref="G22" authorId="0" shapeId="0" xr:uid="{2E3E1D87-CB57-4F82-9F48-B3703AAB3CB1}">
      <text>
        <r>
          <rPr>
            <b/>
            <sz val="9"/>
            <color indexed="81"/>
            <rFont val="宋体"/>
            <family val="3"/>
            <charset val="134"/>
          </rPr>
          <t>HP:</t>
        </r>
        <r>
          <rPr>
            <sz val="9"/>
            <color indexed="81"/>
            <rFont val="宋体"/>
            <family val="3"/>
            <charset val="134"/>
          </rPr>
          <t xml:space="preserve">
JS5-HL-01</t>
        </r>
      </text>
    </comment>
    <comment ref="H22" authorId="0" shapeId="0" xr:uid="{E270151F-DF6A-440E-A76F-074D36A93A9E}">
      <text>
        <r>
          <rPr>
            <b/>
            <sz val="9"/>
            <color indexed="81"/>
            <rFont val="宋体"/>
            <family val="3"/>
            <charset val="134"/>
          </rPr>
          <t>HP:</t>
        </r>
        <r>
          <rPr>
            <sz val="9"/>
            <color indexed="81"/>
            <rFont val="宋体"/>
            <family val="3"/>
            <charset val="134"/>
          </rPr>
          <t xml:space="preserve">
JS5-HL-01</t>
        </r>
      </text>
    </comment>
    <comment ref="G25" authorId="0" shapeId="0" xr:uid="{99320FB7-2131-4B9E-A31C-24FD75C1B9C2}">
      <text>
        <r>
          <rPr>
            <b/>
            <sz val="9"/>
            <color indexed="81"/>
            <rFont val="宋体"/>
            <family val="3"/>
            <charset val="134"/>
          </rPr>
          <t>HP:</t>
        </r>
        <r>
          <rPr>
            <sz val="9"/>
            <color indexed="81"/>
            <rFont val="宋体"/>
            <family val="3"/>
            <charset val="134"/>
          </rPr>
          <t xml:space="preserve">
JS5-YDB-1</t>
        </r>
      </text>
    </comment>
    <comment ref="G28" authorId="0" shapeId="0" xr:uid="{81FF5A5F-D161-418B-A64E-5EEF47B213B5}">
      <text>
        <r>
          <rPr>
            <b/>
            <sz val="9"/>
            <color indexed="81"/>
            <rFont val="宋体"/>
            <family val="3"/>
            <charset val="134"/>
          </rPr>
          <t>HP:</t>
        </r>
        <r>
          <rPr>
            <sz val="9"/>
            <color indexed="81"/>
            <rFont val="宋体"/>
            <family val="3"/>
            <charset val="134"/>
          </rPr>
          <t xml:space="preserve">
JS5-LKB-01</t>
        </r>
      </text>
    </comment>
    <comment ref="H28" authorId="0" shapeId="0" xr:uid="{5F8769BE-2486-4A77-8373-88EEB3D2303E}">
      <text>
        <r>
          <rPr>
            <b/>
            <sz val="9"/>
            <color indexed="81"/>
            <rFont val="宋体"/>
            <family val="3"/>
            <charset val="134"/>
          </rPr>
          <t>HP:</t>
        </r>
        <r>
          <rPr>
            <sz val="9"/>
            <color indexed="81"/>
            <rFont val="宋体"/>
            <family val="3"/>
            <charset val="134"/>
          </rPr>
          <t xml:space="preserve">
JS5-LKB-01</t>
        </r>
      </text>
    </comment>
    <comment ref="G29" authorId="0" shapeId="0" xr:uid="{F870C55B-9FDF-4E31-9BCD-12D9AB63DACA}">
      <text>
        <r>
          <rPr>
            <b/>
            <sz val="9"/>
            <color indexed="81"/>
            <rFont val="宋体"/>
            <family val="3"/>
            <charset val="134"/>
          </rPr>
          <t>HP:</t>
        </r>
        <r>
          <rPr>
            <sz val="9"/>
            <color indexed="81"/>
            <rFont val="宋体"/>
            <family val="3"/>
            <charset val="134"/>
          </rPr>
          <t xml:space="preserve">
JS5-LKB-01</t>
        </r>
      </text>
    </comment>
    <comment ref="H29" authorId="0" shapeId="0" xr:uid="{54938A08-D294-42AD-BEAD-CF9A513B1E56}">
      <text>
        <r>
          <rPr>
            <b/>
            <sz val="9"/>
            <color indexed="81"/>
            <rFont val="宋体"/>
            <family val="3"/>
            <charset val="134"/>
          </rPr>
          <t>HP:</t>
        </r>
        <r>
          <rPr>
            <sz val="9"/>
            <color indexed="81"/>
            <rFont val="宋体"/>
            <family val="3"/>
            <charset val="134"/>
          </rPr>
          <t xml:space="preserve">
JS5-LKB-01</t>
        </r>
      </text>
    </comment>
  </commentList>
</comments>
</file>

<file path=xl/sharedStrings.xml><?xml version="1.0" encoding="utf-8"?>
<sst xmlns="http://schemas.openxmlformats.org/spreadsheetml/2006/main" count="375" uniqueCount="274">
  <si>
    <t>1.工程量清单说明</t>
  </si>
  <si>
    <t>2.1 工程量清单中的每一子目须填入单价或价格，且只允许有一个报价。</t>
  </si>
  <si>
    <t>3.计日工说明</t>
  </si>
  <si>
    <t>3.1 总则</t>
  </si>
  <si>
    <t>（1）本说明应参照通用合同条款第15.7款一并理解。</t>
  </si>
  <si>
    <t>（4）计日工不调价。</t>
  </si>
  <si>
    <t>3.2 计日工劳务</t>
  </si>
  <si>
    <t xml:space="preserve">  a. 劳务基本单价包括：承包人劳务的全部直接费用，如：工资、加班费、津贴、福利费及劳动保护费等。</t>
  </si>
  <si>
    <t>3.3 计日工材料</t>
  </si>
  <si>
    <t>（1）材料基本单价按供货价加运杂费（到达承包人现场仓库）、保险费、仓库管理费以及运输损耗等计算；</t>
  </si>
  <si>
    <t>（3）从现场运至使用地点的人工费和施工机械使用费不包括在上述基本单价内。</t>
  </si>
  <si>
    <t>3.4 计日工施工机械</t>
  </si>
  <si>
    <t>工 程 量 清 单</t>
  </si>
  <si>
    <t>清单  第100章  总 则</t>
  </si>
  <si>
    <t>子目号</t>
  </si>
  <si>
    <t>子  目  名  称</t>
  </si>
  <si>
    <t>单 位</t>
  </si>
  <si>
    <t>数 量</t>
  </si>
  <si>
    <t>单 价</t>
  </si>
  <si>
    <t>合 价</t>
  </si>
  <si>
    <t>通则</t>
  </si>
  <si>
    <t>101-1</t>
  </si>
  <si>
    <t>保险费</t>
  </si>
  <si>
    <t>-a</t>
  </si>
  <si>
    <t>按合同条款规定，提供建筑工程一切险</t>
  </si>
  <si>
    <t>总额</t>
  </si>
  <si>
    <t>-b</t>
  </si>
  <si>
    <t>按合同条款规定，提供第三者责任险</t>
  </si>
  <si>
    <t>工程管理</t>
  </si>
  <si>
    <t>102-2</t>
  </si>
  <si>
    <t>施工环保费</t>
  </si>
  <si>
    <t>102-3</t>
  </si>
  <si>
    <t>临时工程与设施</t>
  </si>
  <si>
    <t>103-1</t>
  </si>
  <si>
    <t>临时道路修建、养护与拆除（包括原道路的养护）</t>
  </si>
  <si>
    <t>103-2</t>
  </si>
  <si>
    <t>临时占地</t>
  </si>
  <si>
    <t>103-3</t>
  </si>
  <si>
    <t>临时供电设施架设、维护与拆除</t>
  </si>
  <si>
    <t>临时供水与排污设施</t>
  </si>
  <si>
    <t>清单  第200章  路 基</t>
  </si>
  <si>
    <t>清单 第200章 合计  （人民币：元）</t>
  </si>
  <si>
    <t>清单  第300章  路 面</t>
  </si>
  <si>
    <t>323</t>
  </si>
  <si>
    <t>路面表面处理</t>
  </si>
  <si>
    <t>323-1</t>
  </si>
  <si>
    <t>清单  第300章  合计（人民币：元）</t>
  </si>
  <si>
    <t>清单 第600章 合计  （人民币：元）</t>
  </si>
  <si>
    <t>序号</t>
  </si>
  <si>
    <t>专业工程名称</t>
  </si>
  <si>
    <t>工程内容</t>
  </si>
  <si>
    <t>金额</t>
  </si>
  <si>
    <t>专业工程暂估价小计    （人民币：元）</t>
  </si>
  <si>
    <t>章次</t>
  </si>
  <si>
    <t>科 目 名 称</t>
  </si>
  <si>
    <t>金额（人民币：元）</t>
  </si>
  <si>
    <t>总 则</t>
  </si>
  <si>
    <t>路 基</t>
  </si>
  <si>
    <t>路 面</t>
  </si>
  <si>
    <t>桥梁、涵洞</t>
  </si>
  <si>
    <t>隧道</t>
  </si>
  <si>
    <t>绿化与环境保护设施</t>
  </si>
  <si>
    <t>已包含在清单合计中的材料、工程设备、专业工程暂估价合计</t>
  </si>
  <si>
    <t>清单合计减去材料、工程设备、专业工程暂估价合计
（即8-9=10）</t>
  </si>
  <si>
    <t>计日工合计</t>
  </si>
  <si>
    <t>暂列金额（不含计日工总额）</t>
  </si>
  <si>
    <t>投标报价（8+11+12=13）</t>
  </si>
  <si>
    <t>清单  第400章  桥梁、涵洞</t>
    <phoneticPr fontId="10" type="noConversion"/>
  </si>
  <si>
    <t>清单 第400章 合计  （人民币：元）</t>
    <phoneticPr fontId="10" type="noConversion"/>
  </si>
  <si>
    <t>4.1 工程量清单表</t>
    <phoneticPr fontId="10" type="noConversion"/>
  </si>
  <si>
    <t>4.3.3专业工程暂估价表</t>
    <phoneticPr fontId="10" type="noConversion"/>
  </si>
  <si>
    <t>4.4 报价汇总表</t>
    <phoneticPr fontId="10" type="noConversion"/>
  </si>
  <si>
    <t>清单    第100章    合计  （人民币：元）</t>
    <phoneticPr fontId="10" type="noConversion"/>
  </si>
  <si>
    <t>清单  第600章  安全设施</t>
    <phoneticPr fontId="10" type="noConversion"/>
  </si>
  <si>
    <t>专业工程暂估价表</t>
    <phoneticPr fontId="10" type="noConversion"/>
  </si>
  <si>
    <t>投标报价汇总表</t>
    <phoneticPr fontId="10" type="noConversion"/>
  </si>
  <si>
    <t>安全设施</t>
    <phoneticPr fontId="10" type="noConversion"/>
  </si>
  <si>
    <t>拉毛</t>
    <phoneticPr fontId="10" type="noConversion"/>
  </si>
  <si>
    <t>沥青混凝土路面拉毛</t>
    <phoneticPr fontId="10" type="noConversion"/>
  </si>
  <si>
    <t>5.其他说明（特别说明）</t>
    <phoneticPr fontId="10" type="noConversion"/>
  </si>
  <si>
    <t>4.工程量清单（详见表4.1、表4.3.3、表4.4）</t>
    <phoneticPr fontId="10" type="noConversion"/>
  </si>
  <si>
    <t>303</t>
    <phoneticPr fontId="10" type="noConversion"/>
  </si>
  <si>
    <t>沥青路面</t>
    <phoneticPr fontId="10" type="noConversion"/>
  </si>
  <si>
    <t>303-1</t>
    <phoneticPr fontId="10" type="noConversion"/>
  </si>
  <si>
    <t>沥青路面铣刨</t>
    <phoneticPr fontId="10" type="noConversion"/>
  </si>
  <si>
    <t>-a</t>
    <phoneticPr fontId="10" type="noConversion"/>
  </si>
  <si>
    <t>铣刨</t>
    <phoneticPr fontId="10" type="noConversion"/>
  </si>
  <si>
    <t>303-5</t>
    <phoneticPr fontId="10" type="noConversion"/>
  </si>
  <si>
    <t>功能性罩面</t>
    <phoneticPr fontId="10" type="noConversion"/>
  </si>
  <si>
    <t>-b</t>
    <phoneticPr fontId="10" type="noConversion"/>
  </si>
  <si>
    <t>薄层罩面</t>
    <phoneticPr fontId="10" type="noConversion"/>
  </si>
  <si>
    <t>-c</t>
    <phoneticPr fontId="10" type="noConversion"/>
  </si>
  <si>
    <t>-c-1</t>
    <phoneticPr fontId="10" type="noConversion"/>
  </si>
  <si>
    <t>改性沥青混凝土面层（AC-16型）  厚4cm</t>
    <phoneticPr fontId="10" type="noConversion"/>
  </si>
  <si>
    <t>-c-2</t>
    <phoneticPr fontId="10" type="noConversion"/>
  </si>
  <si>
    <t>改性沥青混凝土面层（AC-16型）  厚5cm</t>
    <phoneticPr fontId="10" type="noConversion"/>
  </si>
  <si>
    <t>-b-1</t>
    <phoneticPr fontId="10" type="noConversion"/>
  </si>
  <si>
    <t>改性沥青混凝土薄层罩面（SMC-13型）  厚2.5cm</t>
    <phoneticPr fontId="10" type="noConversion"/>
  </si>
  <si>
    <t>303-6</t>
    <phoneticPr fontId="10" type="noConversion"/>
  </si>
  <si>
    <t>透层、黏层和防水黏结层</t>
    <phoneticPr fontId="10" type="noConversion"/>
  </si>
  <si>
    <t>黏层</t>
    <phoneticPr fontId="10" type="noConversion"/>
  </si>
  <si>
    <t>改性乳化沥青粘层</t>
    <phoneticPr fontId="10" type="noConversion"/>
  </si>
  <si>
    <t>313</t>
    <phoneticPr fontId="10" type="noConversion"/>
  </si>
  <si>
    <t>路肩培土、中央分隔带回填土</t>
    <phoneticPr fontId="10" type="noConversion"/>
  </si>
  <si>
    <t>313-1</t>
    <phoneticPr fontId="10" type="noConversion"/>
  </si>
  <si>
    <t>路肩培土</t>
    <phoneticPr fontId="10" type="noConversion"/>
  </si>
  <si>
    <t>培砂砾路肩</t>
    <phoneticPr fontId="10" type="noConversion"/>
  </si>
  <si>
    <t>305-6</t>
    <phoneticPr fontId="10" type="noConversion"/>
  </si>
  <si>
    <t>路缘石、路肩石</t>
    <phoneticPr fontId="10" type="noConversion"/>
  </si>
  <si>
    <t>路缘石、路肩石更换</t>
    <phoneticPr fontId="10" type="noConversion"/>
  </si>
  <si>
    <t>C25现浇混凝土路缘石</t>
    <phoneticPr fontId="10" type="noConversion"/>
  </si>
  <si>
    <t>罩面</t>
    <phoneticPr fontId="10" type="noConversion"/>
  </si>
  <si>
    <t>C25现浇混凝土路缘石（含原结构的拆除、装卸、运输与存放）</t>
    <phoneticPr fontId="10" type="noConversion"/>
  </si>
  <si>
    <t>205</t>
    <phoneticPr fontId="10" type="noConversion"/>
  </si>
  <si>
    <t>坡面防护与支挡</t>
  </si>
  <si>
    <t>205-1</t>
    <phoneticPr fontId="10" type="noConversion"/>
  </si>
  <si>
    <t>砌体类坡面防护（护坡、护面墙）修复</t>
    <phoneticPr fontId="10" type="noConversion"/>
  </si>
  <si>
    <t>-f</t>
    <phoneticPr fontId="10" type="noConversion"/>
  </si>
  <si>
    <t>现浇混凝土</t>
    <phoneticPr fontId="10" type="noConversion"/>
  </si>
  <si>
    <t>-f-1</t>
    <phoneticPr fontId="10" type="noConversion"/>
  </si>
  <si>
    <t>C25现浇混凝土</t>
    <phoneticPr fontId="10" type="noConversion"/>
  </si>
  <si>
    <t>203</t>
    <phoneticPr fontId="10" type="noConversion"/>
  </si>
  <si>
    <t>路堤与路床病害处治</t>
    <phoneticPr fontId="10" type="noConversion"/>
  </si>
  <si>
    <t>203-2</t>
    <phoneticPr fontId="10" type="noConversion"/>
  </si>
  <si>
    <t>路基填筑</t>
  </si>
  <si>
    <t>借方填筑</t>
    <phoneticPr fontId="10" type="noConversion"/>
  </si>
  <si>
    <t>302</t>
    <phoneticPr fontId="10" type="noConversion"/>
  </si>
  <si>
    <t>路面基层</t>
  </si>
  <si>
    <t>302-1</t>
    <phoneticPr fontId="10" type="noConversion"/>
  </si>
  <si>
    <t>挖除基层</t>
    <phoneticPr fontId="10" type="noConversion"/>
  </si>
  <si>
    <t>挖除水稳料</t>
    <phoneticPr fontId="10" type="noConversion"/>
  </si>
  <si>
    <t>302-3</t>
    <phoneticPr fontId="10" type="noConversion"/>
  </si>
  <si>
    <t>基层摊铺</t>
    <phoneticPr fontId="10" type="noConversion"/>
  </si>
  <si>
    <t>水泥混凝土基层</t>
    <phoneticPr fontId="10" type="noConversion"/>
  </si>
  <si>
    <t>C20水泥混凝土基层  厚25cm</t>
    <phoneticPr fontId="10" type="noConversion"/>
  </si>
  <si>
    <t>303-2</t>
    <phoneticPr fontId="10" type="noConversion"/>
  </si>
  <si>
    <t>裂缝处治</t>
    <phoneticPr fontId="10" type="noConversion"/>
  </si>
  <si>
    <t>开槽灌缝</t>
  </si>
  <si>
    <t>m</t>
    <phoneticPr fontId="10" type="noConversion"/>
  </si>
  <si>
    <t>密封胶灌缝</t>
    <phoneticPr fontId="10" type="noConversion"/>
  </si>
  <si>
    <t>水泥混凝土路面拉毛</t>
    <phoneticPr fontId="10" type="noConversion"/>
  </si>
  <si>
    <t>增设路缘石</t>
    <phoneticPr fontId="10" type="noConversion"/>
  </si>
  <si>
    <t>403</t>
    <phoneticPr fontId="10" type="noConversion"/>
  </si>
  <si>
    <t>混凝土结构裂缝处理</t>
    <phoneticPr fontId="10" type="noConversion"/>
  </si>
  <si>
    <t>403-1</t>
    <phoneticPr fontId="10" type="noConversion"/>
  </si>
  <si>
    <t>表面封闭</t>
  </si>
  <si>
    <t>403-3</t>
    <phoneticPr fontId="10" type="noConversion"/>
  </si>
  <si>
    <t>压力注浆</t>
    <phoneticPr fontId="10" type="noConversion"/>
  </si>
  <si>
    <t>压力注胶修补裂缝</t>
    <phoneticPr fontId="10" type="noConversion"/>
  </si>
  <si>
    <t>402</t>
    <phoneticPr fontId="10" type="noConversion"/>
  </si>
  <si>
    <t>混凝土表层缺陷处理</t>
  </si>
  <si>
    <t>402-5</t>
    <phoneticPr fontId="10" type="noConversion"/>
  </si>
  <si>
    <t>混凝土表面防腐涂装</t>
    <phoneticPr fontId="10" type="noConversion"/>
  </si>
  <si>
    <t>混凝土表面涂装</t>
    <phoneticPr fontId="10" type="noConversion"/>
  </si>
  <si>
    <t>融雪剂防腐层</t>
    <phoneticPr fontId="10" type="noConversion"/>
  </si>
  <si>
    <t>402-9</t>
    <phoneticPr fontId="10" type="noConversion"/>
  </si>
  <si>
    <t>环氧砂浆修补</t>
    <phoneticPr fontId="10" type="noConversion"/>
  </si>
  <si>
    <t>409-5</t>
    <phoneticPr fontId="10" type="noConversion"/>
  </si>
  <si>
    <t>护栏扶手连接件</t>
    <phoneticPr fontId="10" type="noConversion"/>
  </si>
  <si>
    <t>个</t>
    <phoneticPr fontId="10" type="noConversion"/>
  </si>
  <si>
    <t>409</t>
    <phoneticPr fontId="10" type="noConversion"/>
  </si>
  <si>
    <t>桥梁附属设施</t>
    <phoneticPr fontId="10" type="noConversion"/>
  </si>
  <si>
    <t>409-1</t>
    <phoneticPr fontId="10" type="noConversion"/>
  </si>
  <si>
    <t>泄水孔</t>
  </si>
  <si>
    <t>更换雨水篦</t>
    <phoneticPr fontId="10" type="noConversion"/>
  </si>
  <si>
    <t>404</t>
    <phoneticPr fontId="10" type="noConversion"/>
  </si>
  <si>
    <t>支座和伸缩装置更换</t>
    <phoneticPr fontId="10" type="noConversion"/>
  </si>
  <si>
    <t>404-4</t>
    <phoneticPr fontId="10" type="noConversion"/>
  </si>
  <si>
    <t>伸缩装置维修</t>
  </si>
  <si>
    <t>更换橡胶条</t>
    <phoneticPr fontId="10" type="noConversion"/>
  </si>
  <si>
    <t>-a-1</t>
    <phoneticPr fontId="10" type="noConversion"/>
  </si>
  <si>
    <t>更换止水带</t>
    <phoneticPr fontId="10" type="noConversion"/>
  </si>
  <si>
    <t>沥青灌缝</t>
    <phoneticPr fontId="10" type="noConversion"/>
  </si>
  <si>
    <t>水泥砂浆抹面</t>
    <phoneticPr fontId="10" type="noConversion"/>
  </si>
  <si>
    <t>602</t>
    <phoneticPr fontId="10" type="noConversion"/>
  </si>
  <si>
    <t>交通安全设施养护与更换</t>
  </si>
  <si>
    <t>602-9</t>
    <phoneticPr fontId="10" type="noConversion"/>
  </si>
  <si>
    <t>道路交通标线</t>
  </si>
  <si>
    <t>道路交通标线</t>
    <phoneticPr fontId="10" type="noConversion"/>
  </si>
  <si>
    <t>热熔型涂料路面标线</t>
    <phoneticPr fontId="10" type="noConversion"/>
  </si>
  <si>
    <t>热熔反光路面标线</t>
    <phoneticPr fontId="10" type="noConversion"/>
  </si>
  <si>
    <t>-a-2</t>
  </si>
  <si>
    <t>-a-2</t>
    <phoneticPr fontId="10" type="noConversion"/>
  </si>
  <si>
    <t>减速振动标线</t>
    <phoneticPr fontId="10" type="noConversion"/>
  </si>
  <si>
    <t>601</t>
    <phoneticPr fontId="10" type="noConversion"/>
  </si>
  <si>
    <t>通则</t>
    <phoneticPr fontId="10" type="noConversion"/>
  </si>
  <si>
    <t>601-1</t>
    <phoneticPr fontId="10" type="noConversion"/>
  </si>
  <si>
    <t>拆除护栏</t>
    <phoneticPr fontId="10" type="noConversion"/>
  </si>
  <si>
    <t>拆除钢护栏（含拆除立柱）</t>
    <phoneticPr fontId="10" type="noConversion"/>
  </si>
  <si>
    <t>602-3</t>
    <phoneticPr fontId="10" type="noConversion"/>
  </si>
  <si>
    <t>波形梁钢护栏</t>
    <phoneticPr fontId="10" type="noConversion"/>
  </si>
  <si>
    <t>-d</t>
    <phoneticPr fontId="10" type="noConversion"/>
  </si>
  <si>
    <t>更换立柱</t>
    <phoneticPr fontId="10" type="noConversion"/>
  </si>
  <si>
    <t>根</t>
    <phoneticPr fontId="10" type="noConversion"/>
  </si>
  <si>
    <t>603</t>
    <phoneticPr fontId="10" type="noConversion"/>
  </si>
  <si>
    <t>增设交通安全设施</t>
    <phoneticPr fontId="10" type="noConversion"/>
  </si>
  <si>
    <t>603-1</t>
    <phoneticPr fontId="10" type="noConversion"/>
  </si>
  <si>
    <t>护栏</t>
    <phoneticPr fontId="10" type="noConversion"/>
  </si>
  <si>
    <t>Gr-A-4E</t>
    <phoneticPr fontId="10" type="noConversion"/>
  </si>
  <si>
    <t>AT1-2</t>
    <phoneticPr fontId="10" type="noConversion"/>
  </si>
  <si>
    <t>BT-1</t>
    <phoneticPr fontId="10" type="noConversion"/>
  </si>
  <si>
    <t>路侧波形梁钢护栏</t>
    <phoneticPr fontId="10" type="noConversion"/>
  </si>
  <si>
    <t>波形梁钢护栏端头</t>
    <phoneticPr fontId="10" type="noConversion"/>
  </si>
  <si>
    <t>603-4</t>
    <phoneticPr fontId="10" type="noConversion"/>
  </si>
  <si>
    <t>增设轮廓标</t>
    <phoneticPr fontId="10" type="noConversion"/>
  </si>
  <si>
    <t>VG-De（Rbw）-AT1</t>
    <phoneticPr fontId="10" type="noConversion"/>
  </si>
  <si>
    <t>VG-De（Rbw）-AT2</t>
    <phoneticPr fontId="10" type="noConversion"/>
  </si>
  <si>
    <t>603-3</t>
    <phoneticPr fontId="10" type="noConversion"/>
  </si>
  <si>
    <t>道路交通标志</t>
  </si>
  <si>
    <t>单柱式交通标志</t>
    <phoneticPr fontId="10" type="noConversion"/>
  </si>
  <si>
    <t>2×□60×80cm</t>
    <phoneticPr fontId="10" type="noConversion"/>
  </si>
  <si>
    <t>103-4</t>
    <phoneticPr fontId="10" type="noConversion"/>
  </si>
  <si>
    <t>5.5  103-1 临时道路修建、养护与拆除（包括原道路的养护） 子目：
    工程量计量：1.以总额为单位计量。2.包括保通便道（如需要）、各场（厂）区、作业连接道路的修建、养护与拆除；3.临时道路（含进出取、弃土场的临时道路）中设置的便桥、便涵等构造物及道路安全设施、隔离设施、网围栏等，均作为临时道路的附属工作，发包人不另行计量与支付。
    工程内容：1.按招标文件技术规范及合同条款规定完成临时道路的修建、养护与拆除；2.保通便道的修建及拆除（如需要），并配备相关安全设施等；3.保通便道的协调管理（如需要）。</t>
    <phoneticPr fontId="10" type="noConversion"/>
  </si>
  <si>
    <t>5.7   203-2    -b    借方填筑   子目
      工程量计量：1.采用平均断面面积法计算体积，按填方的压实体积以立方米为单位计量；2.借方超运（如需要）作为本子目的附属工作，发包人不另行计量。
      工程内容：1.借土场场地清理、清除不适用材料；2.基底翻松、压实、挖台阶（如需要）；3. 挖、装、运输、卸车；4.分层摊铺；5.洒水 、 压实 、 整型 、 刷坡；6.施工排水处理；7. 现场清理。</t>
    <phoneticPr fontId="10" type="noConversion"/>
  </si>
  <si>
    <t>5.8   205-1   -f    现浇混凝土（砌体类坡面防护（护坡、护面墙）修复）   子目
      工程量计量：1.分不同强度等级，按混凝土的体积以立方米为单位计量。
      工程内容：1.拆除损坏的结构，运输到指定地点堆放（如需要）；2.原坡面表面处理、修整、压实（如需要）；3. 模 板 制 作 、 安 装 、 拆除（如需要）；4.混凝土制作、运输、浇筑、养护；5.设置沉降缝、泄水孔（如需要）；6.现场清理。</t>
    <phoneticPr fontId="10" type="noConversion"/>
  </si>
  <si>
    <t>5.10   303-5    -c   罩面    子目
         工程量计量：1.分不同材料类型及罩面厚度，按罩面面积以平方米为单位计量。
         工程内容：1.检查、清理下承层；2. 拌和设备租赁或安装、调试、拆除；3.混合料拌和；4. 混合料运输、摊铺、碾压；5.养护</t>
    <phoneticPr fontId="10" type="noConversion"/>
  </si>
  <si>
    <t>5.12   305-6    -c    增设路缘石   子目
         工程量计量：1.分不同强度等级，按混凝土路缘石体积以立方米为单位计量。
         工程内容：1.基槽开挖、整修；2.模板制作、安装、拆除、修理、涂脱模剂（如需要）；3.混凝土拌和、制备、运输、浇筑（或滑模浇筑）、振捣、养护；4.伸缩缝设置；5.路缘石后背回填或混凝土浇筑（如需要）；6.养护；7.现场清理。</t>
    <phoneticPr fontId="10" type="noConversion"/>
  </si>
  <si>
    <t>5.13   313-1   路肩培土    子目
        工程量计量：依据图纸所示断面尺寸，按照压实体积以立方米为单位计量。
        工程内容：1.挖运土；2.路基整修、培土、整型；3.分层填筑、压实；4.修整路肩横坡</t>
    <phoneticPr fontId="10" type="noConversion"/>
  </si>
  <si>
    <t xml:space="preserve">5.14   323-1   -a   沥青混凝土路面拉毛   子目
          工程量计量：按图示拉毛处理的沥青混凝土路面表面净面积以平方米为单位计量。
          工程内容：1.场地清理；2.拉毛；3.清理、平整。 </t>
    <phoneticPr fontId="10" type="noConversion"/>
  </si>
  <si>
    <t xml:space="preserve">5.15    323-1   -b   水泥混凝土路面拉毛   子目
          工程量计量：按图示拉毛处理的水泥混凝土路面表面净面积以平方米为单位计量。
          工程内容：1.场地清理；2.拉毛；3.清理、平整。 </t>
    <phoneticPr fontId="10" type="noConversion"/>
  </si>
  <si>
    <t>5.17   404-4    -a    更换橡胶条    子目
          工程量计量：分不同类型，按更换的长度以米为单位计量。
          工程内容：1.拆除原有橡胶条（如需要）；2.缝隙清理；3.安装橡胶条；4.现场清理。</t>
    <phoneticPr fontId="10" type="noConversion"/>
  </si>
  <si>
    <t>5.23  承包人在施工前，应与交警、路政管理等相关部门进行协商确定交通组织方案，由此产生的协调费用由承包人承担，发包人不另行计量。</t>
    <phoneticPr fontId="10" type="noConversion"/>
  </si>
  <si>
    <t>5.24  承包人在施工过程中应加强环保节能及大气污染防治措施，严格执行《乌海市人民政府关于印发&lt;乌海市生态环境综合治理三年行动方案（2021年-2023年）&gt;的通知》（乌海政发〔2021〕11号）的要求，严格落实施工便道及施工堆土必须喷洒抑尘剂或覆盖密目抑尘网，施工物料输送工段要封闭施工，倾倒土石方必须实施喷淋作业。工程结束后，对施工期间的工程垃圾、废弃施工便道和废旧建筑材料等进行清理，恢复施工现场及弃土场的环境。承包人按上述要求施工作业所产生的费用应分摊在本项目工程量清单相关子目的单价或总额价中予以考虑，发包人不另行计量。</t>
    <phoneticPr fontId="10" type="noConversion"/>
  </si>
  <si>
    <t>5.26  设计图纸所提供料场（砂、片石、碎石、水等）、混合料拌合场（或外购混合料拌合场）位置、质量、数量、取弃土场位置、数量等仅作为参考资料，不作为计量支付及变更的依据。若设计图纸内未提供前述参考资料，投标人应自行踏勘施工现场周边情况，自行确定料场及取弃土场等位置后进行投标报价。承包人应承担材料（合同规定可以调价的除外）的质量和价格风险，并承担砂、石等材料的矿产资源税（如有）等料场使用费和料场办理合法手续的费用。</t>
    <phoneticPr fontId="10" type="noConversion"/>
  </si>
  <si>
    <t>5.27   承包人在波形护栏（如有）施工过程中，打入立柱前，应注意下面有无通信管道、泄水管等，若涵洞、通道顶部埋土深度不够，应调整立柱位置或改用混凝土基础，由此增加的费用（如有）应分摊在本合同工程的有关子目的单价或总额价之中，发包人不另行计量与支付。</t>
    <phoneticPr fontId="10" type="noConversion"/>
  </si>
  <si>
    <t>5.28  投标人在对本工程量清单 第600章 内容报价时，应充分考虑实际地质情况与设计文件不符造成的费用增加，并同时考虑护肩板与交通安全设施施工冲突增加的费用（钻孔费用等），并将上述增加的费用（如有）分摊在本合同工程的有关子目的单价或总额价之中，发包人不另行计量。</t>
    <phoneticPr fontId="10" type="noConversion"/>
  </si>
  <si>
    <t>5.29 本项目在施工过程中若涉及安全方案审查的，承包人应将由此产生的一切费用（如有）分摊在本合同工程有关子目的单价或总额价之中，发包人不另行计量。</t>
    <phoneticPr fontId="10" type="noConversion"/>
  </si>
  <si>
    <t>5.30  除特别说明外，本工程量清单依照“交通运输部办公厅关于印发《公路养护项目合同范本》的通知（交办公路函〔2025〕1819号）”发布的《公路养护项目合同范本》相关规定执行。</t>
    <phoneticPr fontId="10" type="noConversion"/>
  </si>
  <si>
    <t>1.2 本工程量清单应与招标文件中的投标人须知（如有）、通用合同条款、专用合同条款、工程量清单计量规则、技术规范及图纸等一起阅读和理解。</t>
    <phoneticPr fontId="10" type="noConversion"/>
  </si>
  <si>
    <t>1.1 本工程量清单是根据养护合同中包括的有合同约束力的工程量清单计量规则、图纸以及有关工程量清单的国家标准、行业标准、合同条款中约定的工程量计算规则编制。约定计量规则中没有的子目，其工程量按照有合同约束力的图纸所标示尺寸的理论净量计算。计量采用中华人民共和国法定计量单位。</t>
  </si>
  <si>
    <t>1.3 本工程量清单中所列工程数量是估算的或设计的预计数量，仅作为报价的共同基础，不能作为最终结算与支付的依据。实际支付应按实际完成的工程量，由承包人按工程量清单计量规则约定的计量方法，以咨询人（或称监理人，下同）认可的尺寸、断面计量，按本工程量清单的单价和总额价计算支付金额；或者，根据具体情况，按合同条款第 15.4 款的约定，由咨询人确定的单价或总额价计算支付额。</t>
    <phoneticPr fontId="10" type="noConversion"/>
  </si>
  <si>
    <t>1.4 工程量清单各章是按第二篇第三章“工程量清单计量规则”、第四篇“技术规范”的相应章次编号的，因此，工程量清单中各章的工程子目的范围与计量等应与“工程量清单计量规则”“技术规范”相应章节的范围、计量与支付条款结合起来理解或解释。</t>
    <phoneticPr fontId="10" type="noConversion"/>
  </si>
  <si>
    <t>1.6 工程量清单中所列工程量的变动，丝毫不会降低或影响合同条款的效力，也不免除承包人按约定的标准进行施工和修复缺陷的责任。</t>
    <phoneticPr fontId="10" type="noConversion"/>
  </si>
  <si>
    <t>1.7 图纸中所列的工程数量表及数量汇总表仅是提供资料，不是工程量清单的外延。当图纸与工程量清单所列数量不一致时，以工程量清单所列数量作为报价的依据。</t>
    <phoneticPr fontId="10" type="noConversion"/>
  </si>
  <si>
    <t>2.报价说明</t>
    <phoneticPr fontId="10" type="noConversion"/>
  </si>
  <si>
    <t>1.5 对作业和材料的一般说明或约定，未重复写入工程量清单内，在工程量清单各子目标价前，应参阅第四篇“技术规范”的有关内容。</t>
    <phoneticPr fontId="10" type="noConversion"/>
  </si>
  <si>
    <t>2.2  除非合同另有约定，工程量清单中有标价的单价和总额价均已包括了为实施和完成合同工程所需的人工费、材料费、施工机具使用费、措施费、质检（自检）费、企业管理费、利润、规费、税金、缺陷修复费等，以及合同明示或暗示的所有责任、义务和一般风险所引起的费用。</t>
    <phoneticPr fontId="10" type="noConversion"/>
  </si>
  <si>
    <t>2.3 工程量清单中投标人（或承包人）没有填入单价或价格的子目，其费用视为已分摊在工程量清单中其他相关子目的单价或价格之中。承包人必须按咨询人指令完成工程量清单中未填入单价或价格的子目，但不能得到结算与支付。</t>
    <phoneticPr fontId="10" type="noConversion"/>
  </si>
  <si>
    <t>2.4 符合合同条款约定的全部费用应视为已被计入有标价的工程量清单所列各子目之中，未列子目不予计量的工作，其费用应视为已分摊在本合同工程的有关子目的单价或总额价之中。</t>
    <phoneticPr fontId="10" type="noConversion"/>
  </si>
  <si>
    <t>2.5 承包人用于本合同工程的各类装备的提供、运输、维护、拆卸、拼装等支付的费用，已包括在工程量清单的单价与总额价之中。</t>
    <phoneticPr fontId="10" type="noConversion"/>
  </si>
  <si>
    <t>2.6 工程量清单中各项金额均以人民币（元）填报及结算。</t>
    <phoneticPr fontId="10" type="noConversion"/>
  </si>
  <si>
    <t>5.21    603-3   -a    单柱式交通标志   子目
         工程量计量：1.依据图纸所示位置和断面尺寸，分不同规格的标志板面，按安装就位的标志数量以个为单位计量。
         工程内容：1.基槽开挖；2.垫层铺筑（如需要）、基础施工（钢筋与预埋件制作与安装、混凝土浇筑等）；3.立柱、标志板及各种匹配件制作与安装；4.清理，弃方处理。</t>
    <phoneticPr fontId="10" type="noConversion"/>
  </si>
  <si>
    <t>5.16   402-9    环氧砂浆修补    子目
          工程量计量：按修补的面积以平方米为单位计量。
          工程内容：1.支架、施工平台搭设与拆除（如需要）；2.原混凝土结合面表面清理与凿毛；3.模板制作、安装与拆除（如需要）；4.砂浆拌制、运输、浇筑、养护；5.现场清理。</t>
    <phoneticPr fontId="10" type="noConversion"/>
  </si>
  <si>
    <t>5.18   409-1   -a   更换雨水箅   子目
          工程量计量：分不同类型，按更换的数量以个为单位计量。
          工程内容：1.支架、施工平台搭设与拆除（如需要）；2.拆除原有雨水篦（如需要）；3.雨水篦加工制作；4.安装雨水篦；5.现场清理。</t>
    <phoneticPr fontId="10" type="noConversion"/>
  </si>
  <si>
    <r>
      <t>2.7 暂列金额（不含计日工总额）的数量及拟用子目的说明：</t>
    </r>
    <r>
      <rPr>
        <b/>
        <u/>
        <sz val="11"/>
        <rFont val="华文中宋"/>
        <family val="3"/>
        <charset val="134"/>
      </rPr>
      <t>暂列金额以 0 元计列</t>
    </r>
    <r>
      <rPr>
        <b/>
        <sz val="11"/>
        <rFont val="华文中宋"/>
        <family val="3"/>
        <charset val="134"/>
      </rPr>
      <t>；</t>
    </r>
  </si>
  <si>
    <r>
      <t>2.8 暂估价的数量及拟用子目的说明：按招标人给定的金额总计</t>
    </r>
    <r>
      <rPr>
        <u/>
        <sz val="11"/>
        <rFont val="华文中宋"/>
        <family val="3"/>
        <charset val="134"/>
      </rPr>
      <t xml:space="preserve"> </t>
    </r>
    <r>
      <rPr>
        <b/>
        <u/>
        <sz val="11"/>
        <rFont val="华文中宋"/>
        <family val="3"/>
        <charset val="134"/>
      </rPr>
      <t xml:space="preserve">0 </t>
    </r>
    <r>
      <rPr>
        <sz val="11"/>
        <rFont val="华文中宋"/>
        <family val="3"/>
        <charset val="134"/>
      </rPr>
      <t>元进行报价，分别计入清单相应子目中。</t>
    </r>
    <phoneticPr fontId="10" type="noConversion"/>
  </si>
  <si>
    <t>（2）未经咨询人书面指令，任何工程不得按计日工施工；接到咨询人按计日工施工的书面指令，承包人也不得拒绝。</t>
    <phoneticPr fontId="10" type="noConversion"/>
  </si>
  <si>
    <t>（3）投标人（或承包人）应在计日工单价表中填列计日工子目的基本单价或租价，该基本单价或租价适用于咨询人指令的任何数量的计日工的结算与支付。计日工的劳务、材料和施工机械由招标人（或发包人）列出正常的估计数量，投标人（或承包人）报出单价，计算出计日工总额后列入工程量清单汇总表中。</t>
    <phoneticPr fontId="10" type="noConversion"/>
  </si>
  <si>
    <t>（1）在计算应付给承包人的计日工工资时，工时应从工人到达施工现场，并开始从事指定的工作算起，到返回原出发地点为止，扣去用餐和休息的时间。只有直接从事指定的工作，且能胜任该工作的工人才能计工，随同工人一起做工的班长应计算在内，但不包括领工（工长）和其他质检管理人员。</t>
    <phoneticPr fontId="10" type="noConversion"/>
  </si>
  <si>
    <t>（2）承包人可以得到用于计日工劳务的全部工时的支付，此支付按承包人填报的“计日工劳务单价表”所列单价计算，该单价应包括基本单价及承包人的管理费、税金、利润等所有附加费，说明如下：</t>
    <phoneticPr fontId="10" type="noConversion"/>
  </si>
  <si>
    <t xml:space="preserve">  b. 承包人的企业管理费、利润、规费、税金；易耗品的使用，水电及照明费，工作台、脚手架、临时设施费，手动机具与工具的使用及维修，以及上述各项伴随而来的费用。</t>
    <phoneticPr fontId="10" type="noConversion"/>
  </si>
  <si>
    <t xml:space="preserve">  承包人可以得到计日工使用的材料费用（上述3.2款已计入劳务费内的材料费用除外）的支付，此费用按承包人“计日工材料单价表”中所填报的单价计算，该单价应包括基本单价及承包人的管理费、税费、利润等所有附加费，说明如下：</t>
    <phoneticPr fontId="10" type="noConversion"/>
  </si>
  <si>
    <t>（2）承包人的企业管理费、利润、规费、税金及其他附加费；</t>
    <phoneticPr fontId="10" type="noConversion"/>
  </si>
  <si>
    <t>（1）承包人可以得到用于计日工作业的施工机械费用的支付，该费用按承包人填报的“计日工施工机械单价表”中的租价计算。该租价应包括施工机械的折旧、利息、维修、保养、零配件、油燃料、保险和其他消耗品的费用以及全部有关使用
这些机械的管理费、税金、利润和司机与助手的劳务费等费用。</t>
    <phoneticPr fontId="10" type="noConversion"/>
  </si>
  <si>
    <t>（2）在计日工作业中，承包人计算所用的施工机械费用时，应按实际工作小时支付。除非经咨询人的同意，计算的工作小时才能将施工机械从现场某处运到咨询人指令的计日工作业的另一现场往返运送时间包括在内。</t>
    <phoneticPr fontId="10" type="noConversion"/>
  </si>
  <si>
    <r>
      <t>5.1 本项目建筑工程一切险及第三者责任险应以</t>
    </r>
    <r>
      <rPr>
        <b/>
        <u/>
        <sz val="11"/>
        <rFont val="华文中宋"/>
        <family val="3"/>
        <charset val="134"/>
      </rPr>
      <t>发包人和承包人</t>
    </r>
    <r>
      <rPr>
        <sz val="11"/>
        <rFont val="华文中宋"/>
        <family val="3"/>
        <charset val="134"/>
      </rPr>
      <t>联名投保，保险费由</t>
    </r>
    <r>
      <rPr>
        <b/>
        <u/>
        <sz val="11"/>
        <rFont val="华文中宋"/>
        <family val="3"/>
        <charset val="134"/>
      </rPr>
      <t>发包人</t>
    </r>
    <r>
      <rPr>
        <sz val="11"/>
        <rFont val="华文中宋"/>
        <family val="3"/>
        <charset val="134"/>
      </rPr>
      <t>承担。投保的范围与条件和保险费率按招标文件的规定办理。建筑工程一切险的投保金额为工程量清单100章至700章合计金额(不含建筑工程一切险和第三者责任险的保险费)，保险费率为</t>
    </r>
    <r>
      <rPr>
        <b/>
        <u/>
        <sz val="11"/>
        <rFont val="华文中宋"/>
        <family val="3"/>
        <charset val="134"/>
      </rPr>
      <t>3‰</t>
    </r>
    <r>
      <rPr>
        <sz val="11"/>
        <rFont val="华文中宋"/>
        <family val="3"/>
        <charset val="134"/>
      </rPr>
      <t>；第三者责任险的投保金额为100万元，保险费率暂定为</t>
    </r>
    <r>
      <rPr>
        <b/>
        <u/>
        <sz val="11"/>
        <rFont val="华文中宋"/>
        <family val="3"/>
        <charset val="134"/>
      </rPr>
      <t>4‰</t>
    </r>
    <r>
      <rPr>
        <sz val="11"/>
        <rFont val="华文中宋"/>
        <family val="3"/>
        <charset val="134"/>
      </rPr>
      <t>。上述保险费在工程量清单第100章中列有单独的支付子目，由投标人按招标文件中的规定填写总额价，中标后发包人将按承包人实际支付的保险费的保单支付给承包人。如发生保险事故，保险金额不足以补偿损失的，应由承包人自行负责补偿。</t>
    </r>
    <r>
      <rPr>
        <b/>
        <sz val="11"/>
        <rFont val="华文中宋"/>
        <family val="3"/>
        <charset val="134"/>
      </rPr>
      <t>承包人设备险和雇用人员工伤事故保险、人身意外伤害保险、安全生产责任保险（如需要）</t>
    </r>
    <r>
      <rPr>
        <sz val="11"/>
        <rFont val="华文中宋"/>
        <family val="3"/>
        <charset val="134"/>
      </rPr>
      <t>，由承包人自行投保，保险费由承包人承担并支付，并包含在所报的单价或总额价中，不单独报价。</t>
    </r>
    <phoneticPr fontId="10" type="noConversion"/>
  </si>
  <si>
    <r>
      <t>5.2 为确保将安全施工措施落到实处，招标人按 《公路水运工程安全生产监督管理办法》（交通运输部令2017年第25号）、《关于印发&lt;企业安全生产费用提取和使用管理办法&gt;的通知》（财资〔2022〕136号）要求设置安全生产费，该项费用按工程量清单100章至700章合计金额（不含安全生产费及建筑工程一切险及第三者责任险的保险费）的1.5%</t>
    </r>
    <r>
      <rPr>
        <b/>
        <u/>
        <sz val="11"/>
        <rFont val="华文中宋"/>
        <family val="3"/>
        <charset val="134"/>
      </rPr>
      <t>（若招标人公布了最高投标限价时，按最高投标限价的1.5%计）</t>
    </r>
    <r>
      <rPr>
        <sz val="11"/>
        <rFont val="华文中宋"/>
        <family val="3"/>
        <charset val="134"/>
      </rPr>
      <t>以固定金额形式计入工程量清单100章相应支付子目中。所发生的施工安全生产费用，应用于施工安全防护用具及设施的采购和更新、安全施工措施的落实、安全生产条件的改善，不得挪作他用。投标人必须将该项费用计入工程量清单100章相应支付子目中，招标人将按照实际发生情况据实支付。如承包人在此基础上增加安全生产费用以满足项目施工需要，则承包人应在本项目工程量清单其他相关子目的单价或总额价中予以考虑，发包人不再另行支付。因采取合同未约定的特殊防护措施增加的费用，由监理人按相关条款商定或确定。</t>
    </r>
    <phoneticPr fontId="10" type="noConversion"/>
  </si>
  <si>
    <r>
      <t>5.3  投标人在投标报价时，应将</t>
    </r>
    <r>
      <rPr>
        <b/>
        <u/>
        <sz val="11"/>
        <rFont val="华文中宋"/>
        <family val="3"/>
        <charset val="134"/>
      </rPr>
      <t>竣工文件编制费</t>
    </r>
    <r>
      <rPr>
        <sz val="11"/>
        <rFont val="华文中宋"/>
        <family val="3"/>
        <charset val="134"/>
      </rPr>
      <t>分摊在本合同工程的有关子目的单价或总额价之中，发包人不另行计量。</t>
    </r>
    <phoneticPr fontId="10" type="noConversion"/>
  </si>
  <si>
    <r>
      <t>5.4  投标人在投标报价时，应将</t>
    </r>
    <r>
      <rPr>
        <b/>
        <u/>
        <sz val="11"/>
        <rFont val="华文中宋"/>
        <family val="3"/>
        <charset val="134"/>
      </rPr>
      <t>交通安全管理与保通费（如有）</t>
    </r>
    <r>
      <rPr>
        <sz val="11"/>
        <rFont val="华文中宋"/>
        <family val="3"/>
        <charset val="134"/>
      </rPr>
      <t>分摊在本合同工程的有关子目的单价或总额价之中，发包人不另行计量。</t>
    </r>
    <phoneticPr fontId="10" type="noConversion"/>
  </si>
  <si>
    <r>
      <t>5.6  投标人在投标报价时，应将</t>
    </r>
    <r>
      <rPr>
        <b/>
        <u/>
        <sz val="11"/>
        <rFont val="华文中宋"/>
        <family val="3"/>
        <charset val="134"/>
      </rPr>
      <t>承包人驻地建设费（如有）</t>
    </r>
    <r>
      <rPr>
        <sz val="11"/>
        <rFont val="华文中宋"/>
        <family val="3"/>
        <charset val="134"/>
      </rPr>
      <t>分摊在本合同工程的有关子目的单价或总额价之中，发包人不另行计量。</t>
    </r>
    <phoneticPr fontId="10" type="noConversion"/>
  </si>
  <si>
    <t>5.9   302-3   -c   水泥混凝土基层    子目：
         工程量计量：1.分不同强度等级及厚度，按混凝土体积以立方米为单位计量。
         工程内容：1.检查、清理下承层、洒水、压实（如需要）；2.模板（如需要）制作、架设、安装、修理、拆除；3.混凝土拌和物配合比设计、配料、拌和、运输、浇筑、振捣、真空吸水；4.切缝（如需要）、灌缝（如需要）；5.初期养护。</t>
    <phoneticPr fontId="10" type="noConversion"/>
  </si>
  <si>
    <r>
      <t>5.11   305-6    -b    路缘石、路肩石更换   子目
         工程量计量：1.分不同强度等级，按混凝土体积以立方米为单位计量。
         工程内容：</t>
    </r>
    <r>
      <rPr>
        <b/>
        <sz val="11"/>
        <rFont val="华文中宋"/>
        <family val="3"/>
        <charset val="134"/>
      </rPr>
      <t>1.原有结构的拆除、装卸、运输与存放</t>
    </r>
    <r>
      <rPr>
        <sz val="11"/>
        <rFont val="华文中宋"/>
        <family val="3"/>
        <charset val="134"/>
      </rPr>
      <t>；2.基槽整修、压实（如需要）；3.模板制作、安装、拆除、修理、涂脱模剂（如需要）；4.混凝土配制、拌和、运输；5. 浇筑（或滑模浇筑）混凝土或混凝土预制与安装；6.伸缩缝设置；7.路缘石后背回填或混凝土浇筑（如需要）；8.养护；9.现场清理。</t>
    </r>
    <phoneticPr fontId="10" type="noConversion"/>
  </si>
  <si>
    <r>
      <t>5.19   603-1   -a   路侧波形梁钢护栏   子目
          工程量计量：1.依据图纸所示位置、防撞等级、构造形式代号，按图示长度以米为单位计量。
         工程内容：1.基槽开挖（如需要）；2.基础施工（成孔、埋入或预埋套筒或预埋地脚螺栓或浇筑混凝土（含钢筋制作与安装）等）、</t>
    </r>
    <r>
      <rPr>
        <b/>
        <sz val="11"/>
        <rFont val="华文中宋"/>
        <family val="3"/>
        <charset val="134"/>
      </rPr>
      <t>护肩板钻孔（如需要）</t>
    </r>
    <r>
      <rPr>
        <sz val="11"/>
        <rFont val="华文中宋"/>
        <family val="3"/>
        <charset val="134"/>
      </rPr>
      <t xml:space="preserve">；3.钢管打入、混凝土翼墙浇筑（含钢筋制作与安装）（如需要）；4.波形梁及其匹配件安装；5.粘贴反光膜（如需要）；6.场地清理，弃方处理；7.补涂防腐涂装。 </t>
    </r>
    <phoneticPr fontId="10" type="noConversion"/>
  </si>
  <si>
    <r>
      <t>5.20    603-1   -c   波形梁钢护栏端头   子目
          工程量计量：1.依据图纸所示位置、断面尺寸，按图示各型号端头数量，以个为单位计量；2.每个端头的长度为沿路线的长度，详见《公路交通安全设施设计细则》（JTG/T D81-2017）。
         工程内容：1.基槽开挖（如需要）；2.基础施工（成孔、埋入或预埋套筒或预埋地脚螺栓或浇筑混凝土（含钢筋制作与安装）等）、</t>
    </r>
    <r>
      <rPr>
        <b/>
        <sz val="11"/>
        <rFont val="华文中宋"/>
        <family val="3"/>
        <charset val="134"/>
      </rPr>
      <t>护肩板钻孔（如需要</t>
    </r>
    <r>
      <rPr>
        <sz val="11"/>
        <rFont val="华文中宋"/>
        <family val="3"/>
        <charset val="134"/>
      </rPr>
      <t>）；3.安装波形梁护栏端头；4.场地清理，弃方处理；5.补涂防腐涂装；6.粘贴反光膜（如需要）。</t>
    </r>
    <phoneticPr fontId="10" type="noConversion"/>
  </si>
  <si>
    <r>
      <t>5.22   除特别说明外，本工程项目的</t>
    </r>
    <r>
      <rPr>
        <b/>
        <u/>
        <sz val="11"/>
        <rFont val="华文中宋"/>
        <family val="3"/>
        <charset val="134"/>
      </rPr>
      <t>各类材料的试验检测费用</t>
    </r>
    <r>
      <rPr>
        <b/>
        <sz val="11"/>
        <rFont val="华文中宋"/>
        <family val="3"/>
        <charset val="134"/>
      </rPr>
      <t>、</t>
    </r>
    <r>
      <rPr>
        <b/>
        <u/>
        <sz val="11"/>
        <rFont val="华文中宋"/>
        <family val="3"/>
        <charset val="134"/>
      </rPr>
      <t>施工设备的标定费用</t>
    </r>
    <r>
      <rPr>
        <b/>
        <sz val="11"/>
        <rFont val="华文中宋"/>
        <family val="3"/>
        <charset val="134"/>
      </rPr>
      <t>、</t>
    </r>
    <r>
      <rPr>
        <b/>
        <u/>
        <sz val="11"/>
        <rFont val="华文中宋"/>
        <family val="3"/>
        <charset val="134"/>
      </rPr>
      <t>临时交通工程费</t>
    </r>
    <r>
      <rPr>
        <b/>
        <sz val="11"/>
        <rFont val="华文中宋"/>
        <family val="3"/>
        <charset val="134"/>
      </rPr>
      <t>、</t>
    </r>
    <r>
      <rPr>
        <b/>
        <u/>
        <sz val="11"/>
        <rFont val="华文中宋"/>
        <family val="3"/>
        <charset val="134"/>
      </rPr>
      <t>沥青混合料配合比试验费</t>
    </r>
    <r>
      <rPr>
        <b/>
        <sz val="11"/>
        <rFont val="华文中宋"/>
        <family val="3"/>
        <charset val="134"/>
      </rPr>
      <t>、</t>
    </r>
    <r>
      <rPr>
        <b/>
        <u/>
        <sz val="11"/>
        <rFont val="华文中宋"/>
        <family val="3"/>
        <charset val="134"/>
      </rPr>
      <t>水泥稳定土配合比试验费</t>
    </r>
    <r>
      <rPr>
        <b/>
        <sz val="11"/>
        <rFont val="华文中宋"/>
        <family val="3"/>
        <charset val="134"/>
      </rPr>
      <t>、</t>
    </r>
    <r>
      <rPr>
        <b/>
        <u/>
        <sz val="11"/>
        <rFont val="华文中宋"/>
        <family val="3"/>
        <charset val="134"/>
      </rPr>
      <t>水泥混凝土及砂浆配合比试验费</t>
    </r>
    <r>
      <rPr>
        <sz val="11"/>
        <rFont val="华文中宋"/>
        <family val="3"/>
        <charset val="134"/>
      </rPr>
      <t>均已包含在所报的单价或总额价中，发包人不另行计量。</t>
    </r>
    <phoneticPr fontId="10" type="noConversion"/>
  </si>
  <si>
    <r>
      <t>5.25  投标人在投标报价时，应将</t>
    </r>
    <r>
      <rPr>
        <b/>
        <u/>
        <sz val="11"/>
        <rFont val="华文中宋"/>
        <family val="3"/>
        <charset val="134"/>
      </rPr>
      <t>信息化系统费</t>
    </r>
    <r>
      <rPr>
        <sz val="11"/>
        <rFont val="华文中宋"/>
        <family val="3"/>
        <charset val="134"/>
      </rPr>
      <t>分摊在本合同工程的有关子目的单价或总额价之中，发包人不另行计量。</t>
    </r>
    <phoneticPr fontId="10" type="noConversion"/>
  </si>
  <si>
    <r>
      <t>安全生产费</t>
    </r>
    <r>
      <rPr>
        <b/>
        <sz val="10"/>
        <rFont val="宋体"/>
        <family val="3"/>
        <charset val="134"/>
        <scheme val="minor"/>
      </rPr>
      <t>(按最高投标限价的1.5%计列)</t>
    </r>
  </si>
  <si>
    <r>
      <t>m</t>
    </r>
    <r>
      <rPr>
        <vertAlign val="superscript"/>
        <sz val="10"/>
        <rFont val="宋体"/>
        <family val="3"/>
        <charset val="134"/>
        <scheme val="minor"/>
      </rPr>
      <t>3</t>
    </r>
    <phoneticPr fontId="10" type="noConversion"/>
  </si>
  <si>
    <r>
      <t>m</t>
    </r>
    <r>
      <rPr>
        <vertAlign val="superscript"/>
        <sz val="10"/>
        <rFont val="宋体"/>
        <family val="3"/>
        <charset val="134"/>
        <scheme val="minor"/>
      </rPr>
      <t>2</t>
    </r>
    <phoneticPr fontId="10" type="noConversion"/>
  </si>
  <si>
    <r>
      <t>m</t>
    </r>
    <r>
      <rPr>
        <vertAlign val="superscript"/>
        <sz val="10"/>
        <rFont val="宋体"/>
        <family val="3"/>
        <charset val="134"/>
        <scheme val="minor"/>
      </rPr>
      <t>3</t>
    </r>
  </si>
  <si>
    <r>
      <t>m</t>
    </r>
    <r>
      <rPr>
        <vertAlign val="superscript"/>
        <sz val="10"/>
        <rFont val="宋体"/>
        <family val="3"/>
        <charset val="134"/>
        <scheme val="minor"/>
      </rPr>
      <t>2</t>
    </r>
  </si>
  <si>
    <r>
      <t>第100章</t>
    </r>
    <r>
      <rPr>
        <sz val="11"/>
        <rFont val="宋体"/>
        <family val="3"/>
        <charset val="134"/>
      </rPr>
      <t>～</t>
    </r>
    <r>
      <rPr>
        <sz val="11"/>
        <rFont val="宋体"/>
        <family val="3"/>
        <charset val="134"/>
        <scheme val="minor"/>
      </rPr>
      <t>700章清单合计</t>
    </r>
  </si>
  <si>
    <t>项目名称：乌海市G244线K13+431-K21+800段公路养护工程施工招标（二次）</t>
    <phoneticPr fontId="10" type="noConversion"/>
  </si>
  <si>
    <t>标段名称：G244WHSG（EC）-1</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</si>
</sst>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Red]\-0\ "/>
    <numFmt numFmtId="177" formatCode="0.00_ "/>
    <numFmt numFmtId="178" formatCode="0_ "/>
    <numFmt numFmtId="179" formatCode="0.00_);[Red]\(0.00\)"/>
    <numFmt numFmtId="180" formatCode="0_);[Red]\(0\)"/>
  </numFmts>
  <fonts count="21" x14ac:knownFonts="1">
    <font>
      <sz val="11"/>
      <color theme="1"/>
      <name val="宋体"/>
      <charset val="134"/>
      <scheme val="minor"/>
    </font>
    <font>
      <sz val="11"/>
      <name val="宋体"/>
      <family val="3"/>
      <charset val="134"/>
      <scheme val="minor"/>
    </font>
    <font>
      <sz val="12"/>
      <name val="宋体"/>
      <family val="3"/>
      <charset val="134"/>
      <scheme val="minor"/>
    </font>
    <font>
      <b/>
      <sz val="14"/>
      <name val="宋体"/>
      <family val="3"/>
      <charset val="134"/>
      <scheme val="minor"/>
    </font>
    <font>
      <b/>
      <sz val="10"/>
      <name val="宋体"/>
      <family val="3"/>
      <charset val="134"/>
      <scheme val="minor"/>
    </font>
    <font>
      <sz val="10"/>
      <name val="宋体"/>
      <family val="3"/>
      <charset val="134"/>
      <scheme val="minor"/>
    </font>
    <font>
      <sz val="11"/>
      <name val="华文中宋"/>
      <family val="3"/>
      <charset val="134"/>
    </font>
    <font>
      <sz val="12"/>
      <name val="宋体"/>
      <family val="3"/>
      <charset val="134"/>
    </font>
    <font>
      <sz val="10"/>
      <name val="Helv"/>
      <family val="2"/>
    </font>
    <font>
      <sz val="11"/>
      <color theme="1"/>
      <name val="宋体"/>
      <family val="3"/>
      <charset val="134"/>
      <scheme val="minor"/>
    </font>
    <font>
      <sz val="9"/>
      <name val="宋体"/>
      <family val="3"/>
      <charset val="134"/>
      <scheme val="minor"/>
    </font>
    <font>
      <sz val="10"/>
      <name val="宋体"/>
      <family val="3"/>
      <charset val="134"/>
    </font>
    <font>
      <sz val="9"/>
      <color indexed="81"/>
      <name val="宋体"/>
      <family val="3"/>
      <charset val="134"/>
    </font>
    <font>
      <b/>
      <sz val="9"/>
      <color indexed="81"/>
      <name val="宋体"/>
      <family val="3"/>
      <charset val="134"/>
    </font>
    <font>
      <b/>
      <sz val="11"/>
      <name val="华文中宋"/>
      <family val="3"/>
      <charset val="134"/>
    </font>
    <font>
      <b/>
      <u/>
      <sz val="11"/>
      <name val="华文中宋"/>
      <family val="3"/>
      <charset val="134"/>
    </font>
    <font>
      <u/>
      <sz val="11"/>
      <name val="华文中宋"/>
      <family val="3"/>
      <charset val="134"/>
    </font>
    <font>
      <b/>
      <sz val="14"/>
      <name val="华文中宋"/>
      <family val="3"/>
      <charset val="134"/>
    </font>
    <font>
      <vertAlign val="superscript"/>
      <sz val="10"/>
      <name val="宋体"/>
      <family val="3"/>
      <charset val="134"/>
      <scheme val="minor"/>
    </font>
    <font>
      <b/>
      <sz val="11"/>
      <name val="宋体"/>
      <family val="3"/>
      <charset val="134"/>
      <scheme val="minor"/>
    </font>
    <font>
      <sz val="11"/>
      <name val="宋体"/>
      <family val="3"/>
      <charset val="134"/>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style="thin">
        <color auto="1"/>
      </top>
      <bottom style="thin">
        <color auto="1"/>
      </bottom>
      <diagonal/>
    </border>
  </borders>
  <cellStyleXfs count="5">
    <xf numFmtId="0" fontId="0" fillId="0" borderId="0"/>
    <xf numFmtId="0" fontId="7" fillId="0" borderId="0">
      <alignment vertical="center"/>
    </xf>
    <xf numFmtId="0" fontId="7" fillId="0" borderId="0">
      <alignment vertical="center"/>
    </xf>
    <xf numFmtId="0" fontId="9" fillId="0" borderId="0">
      <alignment vertical="center"/>
    </xf>
    <xf numFmtId="0" fontId="8" fillId="0" borderId="0"/>
  </cellStyleXfs>
  <cellXfs count="108">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center" vertical="center"/>
    </xf>
    <xf numFmtId="176" fontId="2" fillId="0" borderId="0" xfId="0" applyNumberFormat="1" applyFont="1" applyAlignment="1">
      <alignment horizontal="center" vertical="center"/>
    </xf>
    <xf numFmtId="177" fontId="1" fillId="0" borderId="0" xfId="0" applyNumberFormat="1" applyFont="1" applyAlignment="1">
      <alignment vertical="center"/>
    </xf>
    <xf numFmtId="0" fontId="1" fillId="0" borderId="1" xfId="0" applyFont="1" applyBorder="1" applyAlignment="1">
      <alignment horizontal="center" vertical="center" wrapText="1"/>
    </xf>
    <xf numFmtId="178" fontId="1" fillId="0" borderId="1" xfId="0" applyNumberFormat="1" applyFont="1" applyBorder="1" applyAlignment="1">
      <alignment horizontal="center" vertical="center" wrapText="1"/>
    </xf>
    <xf numFmtId="179" fontId="1" fillId="0" borderId="0" xfId="0" applyNumberFormat="1" applyFont="1"/>
    <xf numFmtId="0" fontId="1" fillId="0" borderId="0" xfId="0" applyFont="1"/>
    <xf numFmtId="180" fontId="2" fillId="0" borderId="0" xfId="0" applyNumberFormat="1" applyFont="1"/>
    <xf numFmtId="0" fontId="2" fillId="0" borderId="0" xfId="0" applyFont="1"/>
    <xf numFmtId="0" fontId="2" fillId="0" borderId="0" xfId="0" applyFont="1" applyAlignment="1">
      <alignment horizontal="center"/>
    </xf>
    <xf numFmtId="179" fontId="2" fillId="0" borderId="0" xfId="0" applyNumberFormat="1" applyFont="1" applyAlignment="1">
      <alignment horizontal="center" vertical="center"/>
    </xf>
    <xf numFmtId="180" fontId="3" fillId="0" borderId="0" xfId="0" applyNumberFormat="1" applyFont="1" applyAlignment="1">
      <alignment horizontal="left" vertical="center"/>
    </xf>
    <xf numFmtId="49" fontId="5" fillId="0" borderId="1" xfId="0" applyNumberFormat="1" applyFont="1" applyBorder="1" applyAlignment="1">
      <alignment horizontal="center" vertical="center"/>
    </xf>
    <xf numFmtId="180" fontId="5" fillId="0" borderId="1" xfId="0" applyNumberFormat="1" applyFont="1" applyBorder="1" applyAlignment="1">
      <alignment horizontal="center" vertical="center"/>
    </xf>
    <xf numFmtId="179" fontId="5" fillId="0" borderId="1" xfId="0" applyNumberFormat="1" applyFont="1" applyBorder="1" applyAlignment="1">
      <alignment horizontal="center" vertical="center" wrapText="1"/>
    </xf>
    <xf numFmtId="0" fontId="5" fillId="0" borderId="1" xfId="0" applyFont="1" applyBorder="1" applyAlignment="1">
      <alignment horizontal="center" vertical="center" shrinkToFit="1"/>
    </xf>
    <xf numFmtId="179" fontId="5" fillId="0" borderId="1" xfId="0" applyNumberFormat="1" applyFont="1" applyBorder="1" applyAlignment="1">
      <alignment horizontal="center" vertical="center"/>
    </xf>
    <xf numFmtId="49" fontId="5" fillId="0" borderId="1" xfId="0" applyNumberFormat="1" applyFont="1" applyBorder="1" applyAlignment="1">
      <alignment horizontal="center" vertical="center" wrapText="1"/>
    </xf>
    <xf numFmtId="180"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180" fontId="4" fillId="0" borderId="1" xfId="0" applyNumberFormat="1" applyFont="1" applyBorder="1" applyAlignment="1">
      <alignment horizontal="center" vertical="center"/>
    </xf>
    <xf numFmtId="0" fontId="1" fillId="0" borderId="0" xfId="0" applyFont="1" applyAlignment="1">
      <alignment horizontal="left" vertical="center"/>
    </xf>
    <xf numFmtId="177" fontId="5" fillId="0" borderId="1" xfId="4" applyNumberFormat="1" applyFont="1" applyBorder="1" applyAlignment="1" applyProtection="1">
      <alignment horizontal="center" vertical="center"/>
      <protection locked="0"/>
    </xf>
    <xf numFmtId="177" fontId="5" fillId="2" borderId="1" xfId="4" applyNumberFormat="1" applyFont="1" applyFill="1" applyBorder="1" applyAlignment="1" applyProtection="1">
      <alignment horizontal="center" vertical="center"/>
      <protection locked="0"/>
    </xf>
    <xf numFmtId="177" fontId="5" fillId="2" borderId="1" xfId="0" applyNumberFormat="1" applyFont="1" applyFill="1" applyBorder="1" applyAlignment="1" applyProtection="1">
      <alignment horizontal="center" vertical="center"/>
      <protection locked="0"/>
    </xf>
    <xf numFmtId="177" fontId="5" fillId="0" borderId="1" xfId="0" applyNumberFormat="1" applyFont="1" applyBorder="1" applyAlignment="1" applyProtection="1">
      <alignment horizontal="center" vertical="center"/>
      <protection locked="0"/>
    </xf>
    <xf numFmtId="0" fontId="1" fillId="0" borderId="0" xfId="0" applyFont="1" applyAlignment="1">
      <alignment horizontal="left" vertical="center" wrapText="1"/>
    </xf>
    <xf numFmtId="0" fontId="3" fillId="0" borderId="0" xfId="0" applyFont="1" applyAlignment="1">
      <alignment horizontal="left" vertical="center" wrapText="1"/>
    </xf>
    <xf numFmtId="0" fontId="6" fillId="0" borderId="0" xfId="0" applyFont="1" applyAlignment="1">
      <alignment horizontal="left" vertical="center" wrapText="1"/>
    </xf>
    <xf numFmtId="0" fontId="14" fillId="0" borderId="0" xfId="0" applyFont="1" applyAlignment="1">
      <alignment horizontal="left" vertical="center" wrapText="1"/>
    </xf>
    <xf numFmtId="0" fontId="17" fillId="0" borderId="0" xfId="0" applyFont="1" applyAlignment="1">
      <alignment horizontal="left" vertical="center" wrapText="1"/>
    </xf>
    <xf numFmtId="180" fontId="4" fillId="0" borderId="1" xfId="0" applyNumberFormat="1" applyFont="1" applyBorder="1" applyAlignment="1">
      <alignment horizontal="center" vertical="center" wrapText="1"/>
    </xf>
    <xf numFmtId="177" fontId="4" fillId="0" borderId="1" xfId="0" applyNumberFormat="1" applyFont="1" applyBorder="1" applyAlignment="1">
      <alignment horizontal="center" vertical="center" wrapText="1"/>
    </xf>
    <xf numFmtId="179" fontId="4" fillId="0" borderId="1" xfId="0" applyNumberFormat="1" applyFont="1" applyBorder="1" applyAlignment="1">
      <alignment horizontal="center" vertical="center" wrapText="1"/>
    </xf>
    <xf numFmtId="0" fontId="3" fillId="0" borderId="0" xfId="0" applyFont="1" applyAlignment="1">
      <alignment horizontal="left" vertical="center"/>
    </xf>
    <xf numFmtId="176" fontId="1"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177" fontId="1" fillId="0" borderId="0" xfId="0" applyNumberFormat="1" applyFont="1" applyAlignment="1">
      <alignment horizontal="center" vertical="center"/>
    </xf>
    <xf numFmtId="0" fontId="4" fillId="0" borderId="1" xfId="4" applyFont="1" applyBorder="1" applyAlignment="1">
      <alignment horizontal="center" vertical="center"/>
    </xf>
    <xf numFmtId="0" fontId="4" fillId="0" borderId="1" xfId="4" applyFont="1" applyBorder="1" applyAlignment="1">
      <alignment horizontal="center" vertical="center" wrapText="1"/>
    </xf>
    <xf numFmtId="177" fontId="4" fillId="0" borderId="1" xfId="4" applyNumberFormat="1" applyFont="1" applyBorder="1" applyAlignment="1">
      <alignment horizontal="center" vertical="center"/>
    </xf>
    <xf numFmtId="180" fontId="4" fillId="0" borderId="1" xfId="4" applyNumberFormat="1"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177" fontId="5" fillId="0" borderId="1" xfId="0" applyNumberFormat="1" applyFont="1" applyBorder="1" applyAlignment="1">
      <alignment horizontal="center" vertical="center"/>
    </xf>
    <xf numFmtId="178" fontId="5" fillId="0" borderId="1" xfId="0" applyNumberFormat="1" applyFont="1" applyBorder="1" applyAlignment="1">
      <alignment horizontal="center" vertical="center"/>
    </xf>
    <xf numFmtId="49" fontId="4" fillId="0" borderId="1" xfId="4" applyNumberFormat="1" applyFont="1" applyBorder="1" applyAlignment="1">
      <alignment horizontal="center" vertical="center"/>
    </xf>
    <xf numFmtId="178" fontId="4" fillId="0" borderId="1" xfId="4" applyNumberFormat="1" applyFont="1" applyBorder="1" applyAlignment="1">
      <alignment horizontal="center" vertical="center"/>
    </xf>
    <xf numFmtId="49" fontId="5" fillId="2" borderId="1" xfId="4" applyNumberFormat="1" applyFont="1" applyFill="1" applyBorder="1" applyAlignment="1">
      <alignment horizontal="center" vertical="center"/>
    </xf>
    <xf numFmtId="0" fontId="5" fillId="2" borderId="1" xfId="4" applyFont="1" applyFill="1" applyBorder="1" applyAlignment="1">
      <alignment horizontal="left" vertical="center" wrapText="1"/>
    </xf>
    <xf numFmtId="0" fontId="5" fillId="2" borderId="1" xfId="4" applyFont="1" applyFill="1" applyBorder="1" applyAlignment="1">
      <alignment horizontal="center" vertical="center"/>
    </xf>
    <xf numFmtId="177" fontId="5" fillId="2" borderId="1" xfId="0" applyNumberFormat="1" applyFont="1" applyFill="1" applyBorder="1" applyAlignment="1">
      <alignment horizontal="center" vertical="center"/>
    </xf>
    <xf numFmtId="178" fontId="5" fillId="2" borderId="1" xfId="0" applyNumberFormat="1" applyFont="1" applyFill="1" applyBorder="1" applyAlignment="1">
      <alignment horizontal="center" vertical="center"/>
    </xf>
    <xf numFmtId="177" fontId="5" fillId="2" borderId="0" xfId="0" applyNumberFormat="1" applyFont="1" applyFill="1" applyAlignment="1">
      <alignment horizontal="center" vertical="center"/>
    </xf>
    <xf numFmtId="0" fontId="5" fillId="2" borderId="0" xfId="0" applyFont="1" applyFill="1" applyAlignment="1">
      <alignment horizontal="center" vertical="center"/>
    </xf>
    <xf numFmtId="0" fontId="5" fillId="2" borderId="3" xfId="0" applyFont="1" applyFill="1" applyBorder="1" applyAlignment="1">
      <alignment horizontal="center" vertical="center"/>
    </xf>
    <xf numFmtId="0" fontId="5" fillId="2" borderId="1" xfId="0" applyFont="1" applyFill="1" applyBorder="1" applyAlignment="1">
      <alignment horizontal="left" vertical="center" wrapText="1"/>
    </xf>
    <xf numFmtId="177" fontId="1" fillId="2" borderId="0" xfId="0" applyNumberFormat="1" applyFont="1" applyFill="1" applyAlignment="1">
      <alignment horizontal="center" vertical="center"/>
    </xf>
    <xf numFmtId="0" fontId="5" fillId="2" borderId="1" xfId="0" applyFont="1" applyFill="1" applyBorder="1" applyAlignment="1">
      <alignment horizontal="center" vertical="center"/>
    </xf>
    <xf numFmtId="0" fontId="5" fillId="2" borderId="3" xfId="4" applyFont="1" applyFill="1" applyBorder="1" applyAlignment="1">
      <alignment horizontal="left" vertical="center" wrapText="1"/>
    </xf>
    <xf numFmtId="0" fontId="5" fillId="2" borderId="1" xfId="0" applyFont="1" applyFill="1" applyBorder="1" applyAlignment="1">
      <alignment horizontal="left" vertical="center"/>
    </xf>
    <xf numFmtId="0" fontId="1" fillId="2" borderId="0" xfId="0" applyFont="1" applyFill="1" applyAlignment="1">
      <alignment horizontal="center" vertical="center"/>
    </xf>
    <xf numFmtId="49" fontId="1" fillId="0" borderId="0" xfId="0" applyNumberFormat="1" applyFont="1" applyAlignment="1">
      <alignment horizontal="center" vertical="center"/>
    </xf>
    <xf numFmtId="178" fontId="1" fillId="0" borderId="0" xfId="0" applyNumberFormat="1" applyFont="1" applyAlignment="1">
      <alignment horizontal="center" vertical="center"/>
    </xf>
    <xf numFmtId="49" fontId="5" fillId="2" borderId="1" xfId="4" applyNumberFormat="1" applyFont="1" applyFill="1" applyBorder="1" applyAlignment="1">
      <alignment horizontal="center" vertical="center" wrapText="1"/>
    </xf>
    <xf numFmtId="49" fontId="11"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2" borderId="3" xfId="0" applyFont="1" applyFill="1" applyBorder="1" applyAlignment="1">
      <alignment horizontal="left" vertical="center" wrapText="1"/>
    </xf>
    <xf numFmtId="49" fontId="5" fillId="2" borderId="4" xfId="0" applyNumberFormat="1" applyFont="1" applyFill="1" applyBorder="1" applyAlignment="1">
      <alignment horizontal="center" vertical="center" wrapText="1"/>
    </xf>
    <xf numFmtId="0" fontId="5" fillId="2" borderId="5" xfId="0" applyFont="1" applyFill="1" applyBorder="1" applyAlignment="1">
      <alignment horizontal="left" vertical="center" wrapText="1"/>
    </xf>
    <xf numFmtId="0" fontId="5" fillId="2" borderId="5" xfId="0" applyFont="1" applyFill="1" applyBorder="1" applyAlignment="1">
      <alignment horizontal="center" vertical="center"/>
    </xf>
    <xf numFmtId="49" fontId="11" fillId="2" borderId="1" xfId="4" applyNumberFormat="1" applyFont="1" applyFill="1" applyBorder="1" applyAlignment="1">
      <alignment horizontal="left" vertical="center"/>
    </xf>
    <xf numFmtId="49" fontId="11" fillId="2" borderId="1" xfId="4" applyNumberFormat="1" applyFont="1" applyFill="1" applyBorder="1" applyAlignment="1">
      <alignment horizontal="left" vertical="center" wrapText="1"/>
    </xf>
    <xf numFmtId="49" fontId="5" fillId="2" borderId="1" xfId="4" applyNumberFormat="1" applyFont="1" applyFill="1" applyBorder="1" applyAlignment="1">
      <alignment horizontal="left" vertical="center"/>
    </xf>
    <xf numFmtId="49" fontId="5" fillId="2" borderId="1" xfId="4" applyNumberFormat="1" applyFont="1" applyFill="1" applyBorder="1" applyAlignment="1">
      <alignment horizontal="left" vertical="center" wrapText="1"/>
    </xf>
    <xf numFmtId="49" fontId="5" fillId="2" borderId="1" xfId="0" applyNumberFormat="1" applyFont="1" applyFill="1" applyBorder="1" applyAlignment="1">
      <alignment horizontal="center" vertical="center"/>
    </xf>
    <xf numFmtId="0" fontId="1" fillId="2" borderId="0" xfId="0" applyFont="1" applyFill="1"/>
    <xf numFmtId="49" fontId="5" fillId="2" borderId="3" xfId="4"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xf>
    <xf numFmtId="177" fontId="1" fillId="2" borderId="0" xfId="0" applyNumberFormat="1" applyFont="1" applyFill="1"/>
    <xf numFmtId="49" fontId="5" fillId="0" borderId="1" xfId="4" applyNumberFormat="1" applyFont="1" applyBorder="1" applyAlignment="1">
      <alignment horizontal="center" vertical="center" wrapText="1"/>
    </xf>
    <xf numFmtId="49" fontId="5" fillId="0" borderId="3" xfId="4" applyNumberFormat="1" applyFont="1" applyBorder="1" applyAlignment="1">
      <alignment horizontal="left" vertical="center" wrapText="1"/>
    </xf>
    <xf numFmtId="177" fontId="5" fillId="0" borderId="0" xfId="0" applyNumberFormat="1" applyFont="1" applyAlignment="1">
      <alignment horizontal="center" vertical="center"/>
    </xf>
    <xf numFmtId="179" fontId="5" fillId="0" borderId="0" xfId="0" applyNumberFormat="1" applyFont="1" applyAlignment="1">
      <alignment horizontal="center" vertical="center"/>
    </xf>
    <xf numFmtId="179" fontId="1" fillId="0" borderId="0" xfId="0" applyNumberFormat="1" applyFont="1" applyAlignment="1">
      <alignment horizontal="center" vertical="center"/>
    </xf>
    <xf numFmtId="179" fontId="5" fillId="2" borderId="0" xfId="0" applyNumberFormat="1" applyFont="1" applyFill="1" applyAlignment="1">
      <alignment horizontal="center" vertical="center"/>
    </xf>
    <xf numFmtId="179" fontId="1" fillId="2" borderId="0" xfId="0" applyNumberFormat="1" applyFont="1" applyFill="1" applyAlignment="1">
      <alignment horizontal="center" vertical="center"/>
    </xf>
    <xf numFmtId="0" fontId="1" fillId="0" borderId="0" xfId="0" applyFont="1" applyAlignment="1">
      <alignment horizontal="center" vertical="center" wrapText="1"/>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1" fillId="0" borderId="0" xfId="0" applyFont="1" applyAlignment="1">
      <alignment horizontal="left" vertical="center"/>
    </xf>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180" fontId="3" fillId="0" borderId="0" xfId="0" applyNumberFormat="1" applyFont="1" applyAlignment="1">
      <alignment horizontal="center" vertical="center"/>
    </xf>
    <xf numFmtId="177" fontId="1" fillId="0" borderId="0" xfId="0" applyNumberFormat="1" applyFont="1" applyAlignment="1">
      <alignment horizontal="left" vertical="center"/>
    </xf>
    <xf numFmtId="179" fontId="1" fillId="0" borderId="0" xfId="0" applyNumberFormat="1" applyFont="1" applyAlignment="1">
      <alignment horizontal="left" vertical="center"/>
    </xf>
    <xf numFmtId="0" fontId="4"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vertical="center"/>
    </xf>
    <xf numFmtId="0" fontId="19" fillId="0" borderId="1" xfId="0" applyFont="1" applyBorder="1" applyAlignment="1">
      <alignment horizontal="center" vertical="center"/>
    </xf>
  </cellXfs>
  <cellStyles count="5">
    <cellStyle name="常规" xfId="0" builtinId="0"/>
    <cellStyle name="常规 12_1-京藏高速石嘴山(蒙宁界)至中宁改扩建jz008桥梁" xfId="1" xr:uid="{00000000-0005-0000-0000-000031000000}"/>
    <cellStyle name="常规 2 2_1-京藏高速石嘴山(蒙宁界)至中宁改扩建jz008桥梁" xfId="2" xr:uid="{00000000-0005-0000-0000-000032000000}"/>
    <cellStyle name="常规 3" xfId="3" xr:uid="{00000000-0005-0000-0000-000033000000}"/>
    <cellStyle name="常规_工程量清单（8月1日新版）" xfId="4" xr:uid="{00000000-0005-0000-0000-000034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98"/>
  <sheetViews>
    <sheetView view="pageBreakPreview" topLeftCell="A37" zoomScale="120" zoomScaleNormal="100" workbookViewId="0">
      <selection activeCell="A40" sqref="A40"/>
    </sheetView>
  </sheetViews>
  <sheetFormatPr defaultColWidth="8.90625" defaultRowHeight="14" x14ac:dyDescent="0.25"/>
  <cols>
    <col min="1" max="1" width="106.6328125" style="29" customWidth="1"/>
    <col min="2" max="16384" width="8.90625" style="24"/>
  </cols>
  <sheetData>
    <row r="1" spans="1:1" ht="30" customHeight="1" x14ac:dyDescent="0.25">
      <c r="A1" s="30" t="s">
        <v>0</v>
      </c>
    </row>
    <row r="2" spans="1:1" ht="70.5" customHeight="1" x14ac:dyDescent="0.25">
      <c r="A2" s="31" t="s">
        <v>229</v>
      </c>
    </row>
    <row r="3" spans="1:1" ht="58" customHeight="1" x14ac:dyDescent="0.25">
      <c r="A3" s="31" t="s">
        <v>228</v>
      </c>
    </row>
    <row r="4" spans="1:1" ht="94" customHeight="1" x14ac:dyDescent="0.25">
      <c r="A4" s="31" t="s">
        <v>230</v>
      </c>
    </row>
    <row r="5" spans="1:1" ht="74.5" customHeight="1" x14ac:dyDescent="0.25">
      <c r="A5" s="31" t="s">
        <v>231</v>
      </c>
    </row>
    <row r="6" spans="1:1" ht="57" customHeight="1" x14ac:dyDescent="0.25">
      <c r="A6" s="31" t="s">
        <v>235</v>
      </c>
    </row>
    <row r="7" spans="1:1" ht="63" customHeight="1" x14ac:dyDescent="0.25">
      <c r="A7" s="31" t="s">
        <v>232</v>
      </c>
    </row>
    <row r="8" spans="1:1" ht="68.5" customHeight="1" x14ac:dyDescent="0.25">
      <c r="A8" s="31" t="s">
        <v>233</v>
      </c>
    </row>
    <row r="9" spans="1:1" ht="30" customHeight="1" x14ac:dyDescent="0.25">
      <c r="A9" s="30" t="s">
        <v>234</v>
      </c>
    </row>
    <row r="10" spans="1:1" ht="30" customHeight="1" x14ac:dyDescent="0.25">
      <c r="A10" s="31" t="s">
        <v>1</v>
      </c>
    </row>
    <row r="11" spans="1:1" ht="78.5" customHeight="1" x14ac:dyDescent="0.25">
      <c r="A11" s="31" t="s">
        <v>236</v>
      </c>
    </row>
    <row r="12" spans="1:1" ht="62.5" customHeight="1" x14ac:dyDescent="0.25">
      <c r="A12" s="31" t="s">
        <v>237</v>
      </c>
    </row>
    <row r="13" spans="1:1" ht="69.5" customHeight="1" x14ac:dyDescent="0.25">
      <c r="A13" s="31" t="s">
        <v>238</v>
      </c>
    </row>
    <row r="14" spans="1:1" ht="60" customHeight="1" x14ac:dyDescent="0.25">
      <c r="A14" s="31" t="s">
        <v>239</v>
      </c>
    </row>
    <row r="15" spans="1:1" ht="39" customHeight="1" x14ac:dyDescent="0.25">
      <c r="A15" s="31" t="s">
        <v>240</v>
      </c>
    </row>
    <row r="16" spans="1:1" ht="39" customHeight="1" x14ac:dyDescent="0.25">
      <c r="A16" s="31" t="s">
        <v>244</v>
      </c>
    </row>
    <row r="17" spans="1:1" ht="39" customHeight="1" x14ac:dyDescent="0.25">
      <c r="A17" s="31" t="s">
        <v>245</v>
      </c>
    </row>
    <row r="18" spans="1:1" ht="30" customHeight="1" x14ac:dyDescent="0.25">
      <c r="A18" s="30" t="s">
        <v>2</v>
      </c>
    </row>
    <row r="19" spans="1:1" ht="30" customHeight="1" x14ac:dyDescent="0.25">
      <c r="A19" s="32" t="s">
        <v>3</v>
      </c>
    </row>
    <row r="20" spans="1:1" ht="39" customHeight="1" x14ac:dyDescent="0.25">
      <c r="A20" s="31" t="s">
        <v>4</v>
      </c>
    </row>
    <row r="21" spans="1:1" ht="51" customHeight="1" x14ac:dyDescent="0.25">
      <c r="A21" s="31" t="s">
        <v>246</v>
      </c>
    </row>
    <row r="22" spans="1:1" ht="71.400000000000006" customHeight="1" x14ac:dyDescent="0.25">
      <c r="A22" s="31" t="s">
        <v>247</v>
      </c>
    </row>
    <row r="23" spans="1:1" ht="39" customHeight="1" x14ac:dyDescent="0.25">
      <c r="A23" s="31" t="s">
        <v>5</v>
      </c>
    </row>
    <row r="24" spans="1:1" ht="30" customHeight="1" x14ac:dyDescent="0.25">
      <c r="A24" s="32" t="s">
        <v>6</v>
      </c>
    </row>
    <row r="25" spans="1:1" ht="70.75" customHeight="1" x14ac:dyDescent="0.25">
      <c r="A25" s="31" t="s">
        <v>248</v>
      </c>
    </row>
    <row r="26" spans="1:1" ht="48" customHeight="1" x14ac:dyDescent="0.25">
      <c r="A26" s="31" t="s">
        <v>249</v>
      </c>
    </row>
    <row r="27" spans="1:1" ht="39" customHeight="1" x14ac:dyDescent="0.25">
      <c r="A27" s="31" t="s">
        <v>7</v>
      </c>
    </row>
    <row r="28" spans="1:1" ht="52.75" customHeight="1" x14ac:dyDescent="0.25">
      <c r="A28" s="31" t="s">
        <v>250</v>
      </c>
    </row>
    <row r="29" spans="1:1" ht="30" customHeight="1" x14ac:dyDescent="0.25">
      <c r="A29" s="32" t="s">
        <v>8</v>
      </c>
    </row>
    <row r="30" spans="1:1" ht="70.25" customHeight="1" x14ac:dyDescent="0.25">
      <c r="A30" s="31" t="s">
        <v>251</v>
      </c>
    </row>
    <row r="31" spans="1:1" ht="39" customHeight="1" x14ac:dyDescent="0.25">
      <c r="A31" s="31" t="s">
        <v>9</v>
      </c>
    </row>
    <row r="32" spans="1:1" ht="39" customHeight="1" x14ac:dyDescent="0.25">
      <c r="A32" s="31" t="s">
        <v>252</v>
      </c>
    </row>
    <row r="33" spans="1:1" ht="39" customHeight="1" x14ac:dyDescent="0.25">
      <c r="A33" s="31" t="s">
        <v>10</v>
      </c>
    </row>
    <row r="34" spans="1:1" ht="30" customHeight="1" x14ac:dyDescent="0.25">
      <c r="A34" s="32" t="s">
        <v>11</v>
      </c>
    </row>
    <row r="35" spans="1:1" ht="72" customHeight="1" x14ac:dyDescent="0.25">
      <c r="A35" s="31" t="s">
        <v>253</v>
      </c>
    </row>
    <row r="36" spans="1:1" ht="59" customHeight="1" x14ac:dyDescent="0.25">
      <c r="A36" s="31" t="s">
        <v>254</v>
      </c>
    </row>
    <row r="37" spans="1:1" ht="39" customHeight="1" x14ac:dyDescent="0.25">
      <c r="A37" s="33" t="s">
        <v>80</v>
      </c>
    </row>
    <row r="38" spans="1:1" ht="39" customHeight="1" x14ac:dyDescent="0.25">
      <c r="A38" s="33" t="s">
        <v>79</v>
      </c>
    </row>
    <row r="39" spans="1:1" ht="144" customHeight="1" x14ac:dyDescent="0.25">
      <c r="A39" s="31" t="s">
        <v>255</v>
      </c>
    </row>
    <row r="40" spans="1:1" ht="181.5" customHeight="1" x14ac:dyDescent="0.25">
      <c r="A40" s="31" t="s">
        <v>256</v>
      </c>
    </row>
    <row r="41" spans="1:1" ht="43.5" customHeight="1" x14ac:dyDescent="0.25">
      <c r="A41" s="31" t="s">
        <v>257</v>
      </c>
    </row>
    <row r="42" spans="1:1" ht="57.5" customHeight="1" x14ac:dyDescent="0.25">
      <c r="A42" s="31" t="s">
        <v>258</v>
      </c>
    </row>
    <row r="43" spans="1:1" ht="136" customHeight="1" x14ac:dyDescent="0.25">
      <c r="A43" s="31" t="s">
        <v>212</v>
      </c>
    </row>
    <row r="44" spans="1:1" ht="60" customHeight="1" x14ac:dyDescent="0.25">
      <c r="A44" s="31" t="s">
        <v>259</v>
      </c>
    </row>
    <row r="45" spans="1:1" ht="118" customHeight="1" x14ac:dyDescent="0.25">
      <c r="A45" s="31" t="s">
        <v>213</v>
      </c>
    </row>
    <row r="46" spans="1:1" ht="105.5" customHeight="1" x14ac:dyDescent="0.25">
      <c r="A46" s="31" t="s">
        <v>214</v>
      </c>
    </row>
    <row r="47" spans="1:1" ht="103" customHeight="1" x14ac:dyDescent="0.25">
      <c r="A47" s="31" t="s">
        <v>260</v>
      </c>
    </row>
    <row r="48" spans="1:1" ht="90" customHeight="1" x14ac:dyDescent="0.25">
      <c r="A48" s="31" t="s">
        <v>215</v>
      </c>
    </row>
    <row r="49" spans="1:1" ht="105" customHeight="1" x14ac:dyDescent="0.25">
      <c r="A49" s="31" t="s">
        <v>261</v>
      </c>
    </row>
    <row r="50" spans="1:1" ht="96.5" customHeight="1" x14ac:dyDescent="0.25">
      <c r="A50" s="31" t="s">
        <v>216</v>
      </c>
    </row>
    <row r="51" spans="1:1" ht="83.5" customHeight="1" x14ac:dyDescent="0.25">
      <c r="A51" s="31" t="s">
        <v>217</v>
      </c>
    </row>
    <row r="52" spans="1:1" ht="64" customHeight="1" x14ac:dyDescent="0.25">
      <c r="A52" s="31" t="s">
        <v>218</v>
      </c>
    </row>
    <row r="53" spans="1:1" ht="77" customHeight="1" x14ac:dyDescent="0.25">
      <c r="A53" s="31" t="s">
        <v>219</v>
      </c>
    </row>
    <row r="54" spans="1:1" ht="93.5" customHeight="1" x14ac:dyDescent="0.25">
      <c r="A54" s="31" t="s">
        <v>242</v>
      </c>
    </row>
    <row r="55" spans="1:1" ht="93.5" customHeight="1" x14ac:dyDescent="0.25">
      <c r="A55" s="31" t="s">
        <v>220</v>
      </c>
    </row>
    <row r="56" spans="1:1" ht="93.5" customHeight="1" x14ac:dyDescent="0.25">
      <c r="A56" s="31" t="s">
        <v>243</v>
      </c>
    </row>
    <row r="57" spans="1:1" ht="115" customHeight="1" x14ac:dyDescent="0.25">
      <c r="A57" s="31" t="s">
        <v>262</v>
      </c>
    </row>
    <row r="58" spans="1:1" ht="129.5" customHeight="1" x14ac:dyDescent="0.25">
      <c r="A58" s="31" t="s">
        <v>263</v>
      </c>
    </row>
    <row r="59" spans="1:1" ht="98.5" customHeight="1" x14ac:dyDescent="0.25">
      <c r="A59" s="31" t="s">
        <v>241</v>
      </c>
    </row>
    <row r="60" spans="1:1" ht="69" customHeight="1" x14ac:dyDescent="0.25">
      <c r="A60" s="31" t="s">
        <v>264</v>
      </c>
    </row>
    <row r="61" spans="1:1" ht="65" customHeight="1" x14ac:dyDescent="0.25">
      <c r="A61" s="31" t="s">
        <v>221</v>
      </c>
    </row>
    <row r="62" spans="1:1" ht="117" customHeight="1" x14ac:dyDescent="0.25">
      <c r="A62" s="31" t="s">
        <v>222</v>
      </c>
    </row>
    <row r="63" spans="1:1" ht="49.75" customHeight="1" x14ac:dyDescent="0.25">
      <c r="A63" s="31" t="s">
        <v>265</v>
      </c>
    </row>
    <row r="64" spans="1:1" ht="95.4" customHeight="1" x14ac:dyDescent="0.25">
      <c r="A64" s="31" t="s">
        <v>223</v>
      </c>
    </row>
    <row r="65" spans="1:1" ht="95.4" customHeight="1" x14ac:dyDescent="0.25">
      <c r="A65" s="31" t="s">
        <v>224</v>
      </c>
    </row>
    <row r="66" spans="1:1" ht="89.5" customHeight="1" x14ac:dyDescent="0.25">
      <c r="A66" s="31" t="s">
        <v>225</v>
      </c>
    </row>
    <row r="67" spans="1:1" ht="61" customHeight="1" x14ac:dyDescent="0.25">
      <c r="A67" s="31" t="s">
        <v>226</v>
      </c>
    </row>
    <row r="68" spans="1:1" ht="62.5" customHeight="1" x14ac:dyDescent="0.25">
      <c r="A68" s="31" t="s">
        <v>227</v>
      </c>
    </row>
    <row r="69" spans="1:1" ht="60" customHeight="1" x14ac:dyDescent="0.25"/>
    <row r="70" spans="1:1" ht="60" customHeight="1" x14ac:dyDescent="0.25"/>
    <row r="71" spans="1:1" ht="60" customHeight="1" x14ac:dyDescent="0.25"/>
    <row r="72" spans="1:1" ht="60" customHeight="1" x14ac:dyDescent="0.25"/>
    <row r="73" spans="1:1" ht="60" customHeight="1" x14ac:dyDescent="0.25"/>
    <row r="74" spans="1:1" ht="60" customHeight="1" x14ac:dyDescent="0.25"/>
    <row r="75" spans="1:1" ht="60" customHeight="1" x14ac:dyDescent="0.25"/>
    <row r="76" spans="1:1" ht="60" customHeight="1" x14ac:dyDescent="0.25"/>
    <row r="77" spans="1:1" ht="60" customHeight="1" x14ac:dyDescent="0.25"/>
    <row r="78" spans="1:1" ht="60" customHeight="1" x14ac:dyDescent="0.25"/>
    <row r="79" spans="1:1" ht="60" customHeight="1" x14ac:dyDescent="0.25"/>
    <row r="80" spans="1:1" ht="60" customHeight="1" x14ac:dyDescent="0.25"/>
    <row r="81" ht="60" customHeight="1" x14ac:dyDescent="0.25"/>
    <row r="82" ht="60" customHeight="1" x14ac:dyDescent="0.25"/>
    <row r="83" ht="60" customHeight="1" x14ac:dyDescent="0.25"/>
    <row r="84" ht="60" customHeight="1" x14ac:dyDescent="0.25"/>
    <row r="85" ht="60" customHeight="1" x14ac:dyDescent="0.25"/>
    <row r="86" ht="60" customHeight="1" x14ac:dyDescent="0.25"/>
    <row r="87" ht="60" customHeight="1" x14ac:dyDescent="0.25"/>
    <row r="88" ht="60" customHeight="1" x14ac:dyDescent="0.25"/>
    <row r="89" ht="60" customHeight="1" x14ac:dyDescent="0.25"/>
    <row r="90" ht="60" customHeight="1" x14ac:dyDescent="0.25"/>
    <row r="91" ht="60" customHeight="1" x14ac:dyDescent="0.25"/>
    <row r="92" ht="60" customHeight="1" x14ac:dyDescent="0.25"/>
    <row r="93" ht="60" customHeight="1" x14ac:dyDescent="0.25"/>
    <row r="94" ht="60" customHeight="1" x14ac:dyDescent="0.25"/>
    <row r="95" ht="60" customHeight="1" x14ac:dyDescent="0.25"/>
    <row r="96" ht="60" customHeight="1" x14ac:dyDescent="0.25"/>
    <row r="97" ht="60" customHeight="1" x14ac:dyDescent="0.25"/>
    <row r="98" ht="60" customHeight="1" x14ac:dyDescent="0.25"/>
  </sheetData>
  <sheetProtection algorithmName="SHA-512" hashValue="Gcxt1ph2YUFYRTSPwJ7lTLRt8thnU57su8C7DF0TXnQaWJwgLn+1TufHc2uZXY/wjgzXsIh3/cp9ksxdM45Ekw==" saltValue="WQWSaM3dDCsGBlHp8RtFrQ==" spinCount="100000" sheet="1" formatRows="0"/>
  <phoneticPr fontId="10" type="noConversion"/>
  <printOptions horizontalCentered="1"/>
  <pageMargins left="0.59055118110236204" right="0.43307086614173201" top="0.74803149606299202" bottom="0.74803149606299202" header="0.31496062992126" footer="0.31496062992126"/>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0"/>
  </sheetPr>
  <dimension ref="A1:F146"/>
  <sheetViews>
    <sheetView showZeros="0" view="pageBreakPreview" zoomScale="115" zoomScaleNormal="100" workbookViewId="0">
      <selection activeCell="E13" sqref="E13"/>
    </sheetView>
  </sheetViews>
  <sheetFormatPr defaultColWidth="8.90625" defaultRowHeight="14" x14ac:dyDescent="0.25"/>
  <cols>
    <col min="1" max="1" width="8.81640625" style="2" customWidth="1"/>
    <col min="2" max="2" width="32.81640625" style="2" customWidth="1"/>
    <col min="3" max="3" width="6.81640625" style="2" customWidth="1"/>
    <col min="4" max="4" width="13.81640625" style="40" customWidth="1"/>
    <col min="5" max="5" width="14.81640625" style="40" customWidth="1"/>
    <col min="6" max="6" width="15.81640625" style="2" customWidth="1"/>
    <col min="7" max="16384" width="8.90625" style="2"/>
  </cols>
  <sheetData>
    <row r="1" spans="1:6" ht="22.5" customHeight="1" x14ac:dyDescent="0.25">
      <c r="A1" s="94" t="s">
        <v>69</v>
      </c>
      <c r="B1" s="94"/>
    </row>
    <row r="2" spans="1:6" ht="35" customHeight="1" x14ac:dyDescent="0.25">
      <c r="A2" s="95" t="s">
        <v>12</v>
      </c>
      <c r="B2" s="95"/>
      <c r="C2" s="95"/>
      <c r="D2" s="95"/>
      <c r="E2" s="95"/>
      <c r="F2" s="95"/>
    </row>
    <row r="3" spans="1:6" ht="25.25" customHeight="1" x14ac:dyDescent="0.25">
      <c r="A3" s="96" t="s">
        <v>272</v>
      </c>
      <c r="B3" s="96"/>
      <c r="C3" s="96"/>
      <c r="D3" s="96"/>
      <c r="E3" s="96"/>
      <c r="F3" s="96"/>
    </row>
    <row r="4" spans="1:6" ht="25.25" customHeight="1" x14ac:dyDescent="0.25">
      <c r="A4" s="96" t="s">
        <v>273</v>
      </c>
      <c r="B4" s="96"/>
      <c r="C4" s="96"/>
      <c r="D4" s="96"/>
      <c r="E4" s="96"/>
      <c r="F4" s="96"/>
    </row>
    <row r="5" spans="1:6" ht="25.25" customHeight="1" x14ac:dyDescent="0.25">
      <c r="A5" s="97" t="s">
        <v>13</v>
      </c>
      <c r="B5" s="97"/>
      <c r="C5" s="97"/>
      <c r="D5" s="97"/>
      <c r="E5" s="97"/>
      <c r="F5" s="97"/>
    </row>
    <row r="6" spans="1:6" ht="22.5" customHeight="1" x14ac:dyDescent="0.25">
      <c r="A6" s="41" t="s">
        <v>14</v>
      </c>
      <c r="B6" s="42" t="s">
        <v>15</v>
      </c>
      <c r="C6" s="41" t="s">
        <v>16</v>
      </c>
      <c r="D6" s="43" t="s">
        <v>17</v>
      </c>
      <c r="E6" s="43" t="s">
        <v>18</v>
      </c>
      <c r="F6" s="44" t="s">
        <v>19</v>
      </c>
    </row>
    <row r="7" spans="1:6" ht="25" customHeight="1" x14ac:dyDescent="0.25">
      <c r="A7" s="45">
        <v>101</v>
      </c>
      <c r="B7" s="46" t="s">
        <v>20</v>
      </c>
      <c r="C7" s="45"/>
      <c r="D7" s="47"/>
      <c r="E7" s="28"/>
      <c r="F7" s="48">
        <f>ROUND(D7*E7,0)</f>
        <v>0</v>
      </c>
    </row>
    <row r="8" spans="1:6" ht="25" customHeight="1" x14ac:dyDescent="0.25">
      <c r="A8" s="45" t="s">
        <v>21</v>
      </c>
      <c r="B8" s="46" t="s">
        <v>22</v>
      </c>
      <c r="C8" s="45"/>
      <c r="D8" s="47"/>
      <c r="E8" s="28"/>
      <c r="F8" s="48">
        <f t="shared" ref="F8:F27" si="0">ROUND(D8*E8,0)</f>
        <v>0</v>
      </c>
    </row>
    <row r="9" spans="1:6" ht="25" customHeight="1" x14ac:dyDescent="0.25">
      <c r="A9" s="45" t="s">
        <v>23</v>
      </c>
      <c r="B9" s="46" t="s">
        <v>24</v>
      </c>
      <c r="C9" s="45" t="s">
        <v>25</v>
      </c>
      <c r="D9" s="47">
        <v>1</v>
      </c>
      <c r="E9" s="47">
        <f>ROUND((SUM(F11:F27)+SUM('投标报价汇总表 '!D8:D13))*0.003,2)</f>
        <v>250.52</v>
      </c>
      <c r="F9" s="48">
        <f t="shared" si="0"/>
        <v>251</v>
      </c>
    </row>
    <row r="10" spans="1:6" ht="25" customHeight="1" x14ac:dyDescent="0.25">
      <c r="A10" s="45" t="s">
        <v>26</v>
      </c>
      <c r="B10" s="46" t="s">
        <v>27</v>
      </c>
      <c r="C10" s="45" t="s">
        <v>25</v>
      </c>
      <c r="D10" s="47">
        <v>1</v>
      </c>
      <c r="E10" s="47">
        <f>ROUND(1000000*0.004,2)</f>
        <v>4000</v>
      </c>
      <c r="F10" s="48">
        <f t="shared" si="0"/>
        <v>4000</v>
      </c>
    </row>
    <row r="11" spans="1:6" ht="25" customHeight="1" x14ac:dyDescent="0.25">
      <c r="A11" s="45">
        <v>102</v>
      </c>
      <c r="B11" s="46" t="s">
        <v>28</v>
      </c>
      <c r="C11" s="45"/>
      <c r="D11" s="47"/>
      <c r="E11" s="28"/>
      <c r="F11" s="48">
        <f t="shared" si="0"/>
        <v>0</v>
      </c>
    </row>
    <row r="12" spans="1:6" ht="25" customHeight="1" x14ac:dyDescent="0.25">
      <c r="A12" s="45" t="s">
        <v>29</v>
      </c>
      <c r="B12" s="46" t="s">
        <v>30</v>
      </c>
      <c r="C12" s="45" t="s">
        <v>25</v>
      </c>
      <c r="D12" s="47">
        <v>1</v>
      </c>
      <c r="E12" s="28"/>
      <c r="F12" s="48">
        <f t="shared" si="0"/>
        <v>0</v>
      </c>
    </row>
    <row r="13" spans="1:6" ht="35" customHeight="1" x14ac:dyDescent="0.25">
      <c r="A13" s="45" t="s">
        <v>31</v>
      </c>
      <c r="B13" s="46" t="s">
        <v>266</v>
      </c>
      <c r="C13" s="45" t="s">
        <v>25</v>
      </c>
      <c r="D13" s="47">
        <v>1</v>
      </c>
      <c r="E13" s="47">
        <f>ROUND((5567047)*0.015,2)</f>
        <v>83505.710000000006</v>
      </c>
      <c r="F13" s="48">
        <f t="shared" si="0"/>
        <v>83506</v>
      </c>
    </row>
    <row r="14" spans="1:6" ht="25" customHeight="1" x14ac:dyDescent="0.25">
      <c r="A14" s="45">
        <v>103</v>
      </c>
      <c r="B14" s="46" t="s">
        <v>32</v>
      </c>
      <c r="C14" s="45"/>
      <c r="D14" s="47"/>
      <c r="E14" s="28"/>
      <c r="F14" s="48">
        <f t="shared" si="0"/>
        <v>0</v>
      </c>
    </row>
    <row r="15" spans="1:6" ht="33" customHeight="1" x14ac:dyDescent="0.25">
      <c r="A15" s="45" t="s">
        <v>33</v>
      </c>
      <c r="B15" s="46" t="s">
        <v>34</v>
      </c>
      <c r="C15" s="45" t="s">
        <v>25</v>
      </c>
      <c r="D15" s="47">
        <v>1</v>
      </c>
      <c r="E15" s="28"/>
      <c r="F15" s="48">
        <f t="shared" si="0"/>
        <v>0</v>
      </c>
    </row>
    <row r="16" spans="1:6" ht="25" customHeight="1" x14ac:dyDescent="0.25">
      <c r="A16" s="45" t="s">
        <v>35</v>
      </c>
      <c r="B16" s="46" t="s">
        <v>36</v>
      </c>
      <c r="C16" s="45" t="s">
        <v>25</v>
      </c>
      <c r="D16" s="47">
        <v>1</v>
      </c>
      <c r="E16" s="28"/>
      <c r="F16" s="48">
        <f t="shared" si="0"/>
        <v>0</v>
      </c>
    </row>
    <row r="17" spans="1:6" ht="25" customHeight="1" x14ac:dyDescent="0.25">
      <c r="A17" s="45" t="s">
        <v>37</v>
      </c>
      <c r="B17" s="46" t="s">
        <v>38</v>
      </c>
      <c r="C17" s="45" t="s">
        <v>25</v>
      </c>
      <c r="D17" s="47">
        <v>1</v>
      </c>
      <c r="E17" s="28"/>
      <c r="F17" s="48">
        <f t="shared" si="0"/>
        <v>0</v>
      </c>
    </row>
    <row r="18" spans="1:6" ht="25" customHeight="1" x14ac:dyDescent="0.25">
      <c r="A18" s="45" t="s">
        <v>211</v>
      </c>
      <c r="B18" s="46" t="s">
        <v>39</v>
      </c>
      <c r="C18" s="45" t="s">
        <v>25</v>
      </c>
      <c r="D18" s="47">
        <v>1</v>
      </c>
      <c r="E18" s="28"/>
      <c r="F18" s="48">
        <f t="shared" si="0"/>
        <v>0</v>
      </c>
    </row>
    <row r="19" spans="1:6" ht="25" customHeight="1" x14ac:dyDescent="0.25">
      <c r="A19" s="45"/>
      <c r="B19" s="46"/>
      <c r="C19" s="45"/>
      <c r="D19" s="47"/>
      <c r="E19" s="28"/>
      <c r="F19" s="48">
        <f t="shared" si="0"/>
        <v>0</v>
      </c>
    </row>
    <row r="20" spans="1:6" ht="25" customHeight="1" x14ac:dyDescent="0.25">
      <c r="A20" s="45"/>
      <c r="B20" s="46"/>
      <c r="C20" s="45"/>
      <c r="D20" s="47"/>
      <c r="E20" s="28"/>
      <c r="F20" s="48">
        <f t="shared" si="0"/>
        <v>0</v>
      </c>
    </row>
    <row r="21" spans="1:6" ht="25" customHeight="1" x14ac:dyDescent="0.25">
      <c r="A21" s="45"/>
      <c r="B21" s="46"/>
      <c r="C21" s="45"/>
      <c r="D21" s="47"/>
      <c r="E21" s="28"/>
      <c r="F21" s="48">
        <f t="shared" si="0"/>
        <v>0</v>
      </c>
    </row>
    <row r="22" spans="1:6" ht="25" customHeight="1" x14ac:dyDescent="0.25">
      <c r="A22" s="45"/>
      <c r="B22" s="46"/>
      <c r="C22" s="45"/>
      <c r="D22" s="47"/>
      <c r="E22" s="28"/>
      <c r="F22" s="48">
        <f t="shared" si="0"/>
        <v>0</v>
      </c>
    </row>
    <row r="23" spans="1:6" ht="25" customHeight="1" x14ac:dyDescent="0.25">
      <c r="A23" s="45"/>
      <c r="B23" s="46"/>
      <c r="C23" s="45"/>
      <c r="D23" s="47"/>
      <c r="E23" s="28"/>
      <c r="F23" s="48">
        <f t="shared" si="0"/>
        <v>0</v>
      </c>
    </row>
    <row r="24" spans="1:6" ht="25" customHeight="1" x14ac:dyDescent="0.25">
      <c r="A24" s="45"/>
      <c r="B24" s="46"/>
      <c r="C24" s="45"/>
      <c r="D24" s="47"/>
      <c r="E24" s="28"/>
      <c r="F24" s="48">
        <f t="shared" si="0"/>
        <v>0</v>
      </c>
    </row>
    <row r="25" spans="1:6" ht="25" customHeight="1" x14ac:dyDescent="0.25">
      <c r="A25" s="45"/>
      <c r="B25" s="46"/>
      <c r="C25" s="45"/>
      <c r="D25" s="47"/>
      <c r="E25" s="28"/>
      <c r="F25" s="48">
        <f t="shared" si="0"/>
        <v>0</v>
      </c>
    </row>
    <row r="26" spans="1:6" ht="25" customHeight="1" x14ac:dyDescent="0.25">
      <c r="A26" s="45"/>
      <c r="B26" s="46"/>
      <c r="C26" s="45"/>
      <c r="D26" s="47"/>
      <c r="E26" s="28"/>
      <c r="F26" s="48">
        <f t="shared" si="0"/>
        <v>0</v>
      </c>
    </row>
    <row r="27" spans="1:6" ht="25" customHeight="1" x14ac:dyDescent="0.25">
      <c r="A27" s="45"/>
      <c r="B27" s="46"/>
      <c r="C27" s="45"/>
      <c r="D27" s="47"/>
      <c r="E27" s="28"/>
      <c r="F27" s="48">
        <f t="shared" si="0"/>
        <v>0</v>
      </c>
    </row>
    <row r="28" spans="1:6" ht="25" customHeight="1" x14ac:dyDescent="0.25">
      <c r="A28" s="91" t="s">
        <v>72</v>
      </c>
      <c r="B28" s="92"/>
      <c r="C28" s="92"/>
      <c r="D28" s="92"/>
      <c r="E28" s="93"/>
      <c r="F28" s="48">
        <f>ROUND(SUM(F7:F27),0)</f>
        <v>87757</v>
      </c>
    </row>
    <row r="29" spans="1:6" ht="22.5" customHeight="1" x14ac:dyDescent="0.25"/>
    <row r="30" spans="1:6" ht="22.5" customHeight="1" x14ac:dyDescent="0.25"/>
    <row r="31" spans="1:6" ht="22.5" customHeight="1" x14ac:dyDescent="0.25"/>
    <row r="32" spans="1:6" ht="22.5" customHeight="1" x14ac:dyDescent="0.25"/>
    <row r="33" ht="22.5" customHeight="1" x14ac:dyDescent="0.25"/>
    <row r="34" ht="22.5" customHeight="1" x14ac:dyDescent="0.25"/>
    <row r="35" ht="22.5" customHeight="1" x14ac:dyDescent="0.25"/>
    <row r="36" ht="22.5" customHeight="1" x14ac:dyDescent="0.25"/>
    <row r="37" ht="22.5" customHeight="1" x14ac:dyDescent="0.25"/>
    <row r="38" ht="22.5" customHeight="1" x14ac:dyDescent="0.25"/>
    <row r="39" ht="22.5" customHeight="1" x14ac:dyDescent="0.25"/>
    <row r="40" ht="22.5" customHeight="1" x14ac:dyDescent="0.25"/>
    <row r="41" ht="22.5" customHeight="1" x14ac:dyDescent="0.25"/>
    <row r="42" ht="22.5" customHeight="1" x14ac:dyDescent="0.25"/>
    <row r="43" ht="22.5" customHeight="1" x14ac:dyDescent="0.25"/>
    <row r="44" ht="22.5" customHeight="1" x14ac:dyDescent="0.25"/>
    <row r="45" ht="22.5" customHeight="1" x14ac:dyDescent="0.25"/>
    <row r="46" ht="22.5" customHeight="1" x14ac:dyDescent="0.25"/>
    <row r="47" ht="22.5" customHeight="1" x14ac:dyDescent="0.25"/>
    <row r="48" ht="22.5" customHeight="1" x14ac:dyDescent="0.25"/>
    <row r="49" ht="22.5" customHeight="1" x14ac:dyDescent="0.25"/>
    <row r="50" ht="22.5" customHeight="1" x14ac:dyDescent="0.25"/>
    <row r="51" ht="22.5" customHeight="1" x14ac:dyDescent="0.25"/>
    <row r="52" ht="22.5" customHeight="1" x14ac:dyDescent="0.25"/>
    <row r="53" ht="22.5" customHeight="1" x14ac:dyDescent="0.25"/>
    <row r="54" ht="22.5" customHeight="1" x14ac:dyDescent="0.25"/>
    <row r="55" ht="22.5" customHeight="1" x14ac:dyDescent="0.25"/>
    <row r="56" ht="22.5" customHeight="1" x14ac:dyDescent="0.25"/>
    <row r="57" ht="22.5" customHeight="1" x14ac:dyDescent="0.25"/>
    <row r="58" ht="22.5" customHeight="1" x14ac:dyDescent="0.25"/>
    <row r="59" ht="22.5" customHeight="1" x14ac:dyDescent="0.25"/>
    <row r="60" ht="22.5" customHeight="1" x14ac:dyDescent="0.25"/>
    <row r="61" ht="22.5" customHeight="1" x14ac:dyDescent="0.25"/>
    <row r="62" ht="22.5" customHeight="1" x14ac:dyDescent="0.25"/>
    <row r="63" ht="22.5" customHeight="1" x14ac:dyDescent="0.25"/>
    <row r="64" ht="22.5" customHeight="1" x14ac:dyDescent="0.25"/>
    <row r="65" ht="22.5" customHeight="1" x14ac:dyDescent="0.25"/>
    <row r="66" ht="22.5" customHeight="1" x14ac:dyDescent="0.25"/>
    <row r="67" ht="22.5" customHeight="1" x14ac:dyDescent="0.25"/>
    <row r="68" ht="22.5" customHeight="1" x14ac:dyDescent="0.25"/>
    <row r="69" ht="22.5" customHeight="1" x14ac:dyDescent="0.25"/>
    <row r="70" ht="22.5" customHeight="1" x14ac:dyDescent="0.25"/>
    <row r="71" ht="22.5" customHeight="1" x14ac:dyDescent="0.25"/>
    <row r="72" ht="22.5" customHeight="1" x14ac:dyDescent="0.25"/>
    <row r="73" ht="22.5" customHeight="1" x14ac:dyDescent="0.25"/>
    <row r="74" ht="22.5" customHeight="1" x14ac:dyDescent="0.25"/>
    <row r="75" ht="22.5" customHeight="1" x14ac:dyDescent="0.25"/>
    <row r="76" ht="22.5" customHeight="1" x14ac:dyDescent="0.25"/>
    <row r="77" ht="22.5" customHeight="1" x14ac:dyDescent="0.25"/>
    <row r="78" ht="22.5" customHeight="1" x14ac:dyDescent="0.25"/>
    <row r="79" ht="22.5" customHeight="1" x14ac:dyDescent="0.25"/>
    <row r="80" ht="22.5" customHeight="1" x14ac:dyDescent="0.25"/>
    <row r="81" ht="22.5" customHeight="1" x14ac:dyDescent="0.25"/>
    <row r="82" ht="22.5" customHeight="1" x14ac:dyDescent="0.25"/>
    <row r="83" ht="22.5" customHeight="1" x14ac:dyDescent="0.25"/>
    <row r="84" ht="22.5" customHeight="1" x14ac:dyDescent="0.25"/>
    <row r="85" ht="22.5" customHeight="1" x14ac:dyDescent="0.25"/>
    <row r="86" ht="22.5" customHeight="1" x14ac:dyDescent="0.25"/>
    <row r="87" ht="22.5" customHeight="1" x14ac:dyDescent="0.25"/>
    <row r="88" ht="22.5" customHeight="1" x14ac:dyDescent="0.25"/>
    <row r="89" ht="22.5" customHeight="1" x14ac:dyDescent="0.25"/>
    <row r="90" ht="22.5" customHeight="1" x14ac:dyDescent="0.25"/>
    <row r="91" ht="22.5" customHeight="1" x14ac:dyDescent="0.25"/>
    <row r="92" ht="22.5" customHeight="1" x14ac:dyDescent="0.25"/>
    <row r="93" ht="22.5" customHeight="1" x14ac:dyDescent="0.25"/>
    <row r="94" ht="22.5" customHeight="1" x14ac:dyDescent="0.25"/>
    <row r="95" ht="22.5" customHeight="1" x14ac:dyDescent="0.25"/>
    <row r="96" ht="22.5" customHeight="1" x14ac:dyDescent="0.25"/>
    <row r="97" ht="22.5" customHeight="1" x14ac:dyDescent="0.25"/>
    <row r="98" ht="22.5" customHeight="1" x14ac:dyDescent="0.25"/>
    <row r="99" ht="22.5" customHeight="1" x14ac:dyDescent="0.25"/>
    <row r="100" ht="22.5" customHeight="1" x14ac:dyDescent="0.25"/>
    <row r="101" ht="22.5" customHeight="1" x14ac:dyDescent="0.25"/>
    <row r="102" ht="22.5" customHeight="1" x14ac:dyDescent="0.25"/>
    <row r="103" ht="22.5" customHeight="1" x14ac:dyDescent="0.25"/>
    <row r="104" ht="22.5" customHeight="1" x14ac:dyDescent="0.25"/>
    <row r="105" ht="22.5" customHeight="1" x14ac:dyDescent="0.25"/>
    <row r="106" ht="22.5" customHeight="1" x14ac:dyDescent="0.25"/>
    <row r="107" ht="22.5" customHeight="1" x14ac:dyDescent="0.25"/>
    <row r="108" ht="22.5" customHeight="1" x14ac:dyDescent="0.25"/>
    <row r="109" ht="22.5" customHeight="1" x14ac:dyDescent="0.25"/>
    <row r="110" ht="22.5" customHeight="1" x14ac:dyDescent="0.25"/>
    <row r="111" ht="22.5" customHeight="1" x14ac:dyDescent="0.25"/>
    <row r="112" ht="22.5" customHeight="1" x14ac:dyDescent="0.25"/>
    <row r="113" ht="22.5" customHeight="1" x14ac:dyDescent="0.25"/>
    <row r="114" ht="22.5" customHeight="1" x14ac:dyDescent="0.25"/>
    <row r="115" ht="22.5" customHeight="1" x14ac:dyDescent="0.25"/>
    <row r="116" ht="22.5" customHeight="1" x14ac:dyDescent="0.25"/>
    <row r="117" ht="22.5" customHeight="1" x14ac:dyDescent="0.25"/>
    <row r="118" ht="22.5" customHeight="1" x14ac:dyDescent="0.25"/>
    <row r="119" ht="22.5" customHeight="1" x14ac:dyDescent="0.25"/>
    <row r="120" ht="22.5" customHeight="1" x14ac:dyDescent="0.25"/>
    <row r="121" ht="22.5" customHeight="1" x14ac:dyDescent="0.25"/>
    <row r="122" ht="22.5" customHeight="1" x14ac:dyDescent="0.25"/>
    <row r="123" ht="22.5" customHeight="1" x14ac:dyDescent="0.25"/>
    <row r="124" ht="22.5" customHeight="1" x14ac:dyDescent="0.25"/>
    <row r="125" ht="22.5" customHeight="1" x14ac:dyDescent="0.25"/>
    <row r="126" ht="22.5" customHeight="1" x14ac:dyDescent="0.25"/>
    <row r="127" ht="22.5" customHeight="1" x14ac:dyDescent="0.25"/>
    <row r="128" ht="22.5" customHeight="1" x14ac:dyDescent="0.25"/>
    <row r="129" ht="22.5" customHeight="1" x14ac:dyDescent="0.25"/>
    <row r="130" ht="22.5" customHeight="1" x14ac:dyDescent="0.25"/>
    <row r="131" ht="22.5" customHeight="1" x14ac:dyDescent="0.25"/>
    <row r="132" ht="22.5" customHeight="1" x14ac:dyDescent="0.25"/>
    <row r="133" ht="22.5" customHeight="1" x14ac:dyDescent="0.25"/>
    <row r="134" ht="22.5" customHeight="1" x14ac:dyDescent="0.25"/>
    <row r="135" ht="22.5" customHeight="1" x14ac:dyDescent="0.25"/>
    <row r="136" ht="22.5" customHeight="1" x14ac:dyDescent="0.25"/>
    <row r="137" ht="22.5" customHeight="1" x14ac:dyDescent="0.25"/>
    <row r="138" ht="22.5" customHeight="1" x14ac:dyDescent="0.25"/>
    <row r="139" ht="22.5" customHeight="1" x14ac:dyDescent="0.25"/>
    <row r="140" ht="22.5" customHeight="1" x14ac:dyDescent="0.25"/>
    <row r="141" ht="22.5" customHeight="1" x14ac:dyDescent="0.25"/>
    <row r="142" ht="22.5" customHeight="1" x14ac:dyDescent="0.25"/>
    <row r="143" ht="22.5" customHeight="1" x14ac:dyDescent="0.25"/>
    <row r="144" ht="22.5" customHeight="1" x14ac:dyDescent="0.25"/>
    <row r="145" ht="22.5" customHeight="1" x14ac:dyDescent="0.25"/>
    <row r="146" ht="22.5" customHeight="1" x14ac:dyDescent="0.25"/>
  </sheetData>
  <sheetProtection algorithmName="SHA-512" hashValue="lUw1Jwjw9vHPYtmGo+LhtOMqzkE3oKF3bcF37ynyx4R0i43czVLAv6rCDWQGEo6yMs3XgmxuMJ1lCNIufbyXBA==" saltValue="0V4/L5AW/7JnnXcc1dNuuw==" spinCount="100000" sheet="1" formatRows="0"/>
  <mergeCells count="6">
    <mergeCell ref="A28:E28"/>
    <mergeCell ref="A1:B1"/>
    <mergeCell ref="A2:F2"/>
    <mergeCell ref="A3:F3"/>
    <mergeCell ref="A4:F4"/>
    <mergeCell ref="A5:F5"/>
  </mergeCells>
  <phoneticPr fontId="10" type="noConversion"/>
  <dataValidations count="1">
    <dataValidation allowBlank="1" showInputMessage="1" showErrorMessage="1" sqref="A6:B6" xr:uid="{00000000-0002-0000-0100-000000000000}"/>
  </dataValidations>
  <printOptions horizontalCentered="1"/>
  <pageMargins left="0.59055118110236204" right="0.43307086614173201" top="0.59055118110236204" bottom="0.59055118110236204" header="0.31496062992126" footer="0.31496062992126"/>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D146"/>
  <sheetViews>
    <sheetView showZeros="0" view="pageBreakPreview" zoomScale="115" zoomScaleNormal="100" zoomScaleSheetLayoutView="115" workbookViewId="0">
      <selection activeCell="F8" sqref="F8"/>
    </sheetView>
  </sheetViews>
  <sheetFormatPr defaultColWidth="8.90625" defaultRowHeight="14" x14ac:dyDescent="0.25"/>
  <cols>
    <col min="1" max="1" width="8.81640625" style="65" customWidth="1"/>
    <col min="2" max="2" width="32.81640625" style="24" customWidth="1"/>
    <col min="3" max="3" width="6.81640625" style="2" customWidth="1"/>
    <col min="4" max="4" width="13.81640625" style="40" customWidth="1"/>
    <col min="5" max="5" width="15.6328125" style="40" customWidth="1"/>
    <col min="6" max="6" width="15.81640625" style="66" customWidth="1"/>
    <col min="7" max="26" width="15.6328125" style="40" hidden="1" customWidth="1"/>
    <col min="27" max="27" width="15.6328125" style="40" customWidth="1"/>
    <col min="28" max="30" width="8.90625" style="40"/>
    <col min="31" max="16384" width="8.90625" style="2"/>
  </cols>
  <sheetData>
    <row r="1" spans="1:30" ht="35" customHeight="1" x14ac:dyDescent="0.25">
      <c r="A1" s="95" t="s">
        <v>12</v>
      </c>
      <c r="B1" s="95"/>
      <c r="C1" s="95"/>
      <c r="D1" s="95"/>
      <c r="E1" s="95"/>
      <c r="F1" s="95"/>
    </row>
    <row r="2" spans="1:30" ht="25.25" customHeight="1" x14ac:dyDescent="0.25">
      <c r="A2" s="96" t="str">
        <f>'100章'!A3:F3</f>
        <v>项目名称：乌海市G244线K13+431-K21+800段公路养护工程施工招标（二次）</v>
      </c>
      <c r="B2" s="96"/>
      <c r="C2" s="96"/>
      <c r="D2" s="96"/>
      <c r="E2" s="96"/>
      <c r="F2" s="96"/>
    </row>
    <row r="3" spans="1:30" ht="25.25" customHeight="1" x14ac:dyDescent="0.25">
      <c r="A3" s="96" t="str">
        <f>'100章'!A4:F4</f>
        <v>标段名称：G244WHSG（EC）-1</v>
      </c>
      <c r="B3" s="96"/>
      <c r="C3" s="96"/>
      <c r="D3" s="96"/>
      <c r="E3" s="96"/>
      <c r="F3" s="96"/>
    </row>
    <row r="4" spans="1:30" ht="25.25" customHeight="1" x14ac:dyDescent="0.25">
      <c r="A4" s="97" t="s">
        <v>40</v>
      </c>
      <c r="B4" s="97"/>
      <c r="C4" s="97"/>
      <c r="D4" s="97"/>
      <c r="E4" s="97"/>
      <c r="F4" s="97"/>
    </row>
    <row r="5" spans="1:30" ht="25" customHeight="1" x14ac:dyDescent="0.25">
      <c r="A5" s="49" t="s">
        <v>14</v>
      </c>
      <c r="B5" s="42" t="s">
        <v>15</v>
      </c>
      <c r="C5" s="41" t="s">
        <v>16</v>
      </c>
      <c r="D5" s="43" t="s">
        <v>17</v>
      </c>
      <c r="E5" s="43" t="s">
        <v>18</v>
      </c>
      <c r="F5" s="50" t="s">
        <v>19</v>
      </c>
    </row>
    <row r="6" spans="1:30" s="57" customFormat="1" ht="25" customHeight="1" x14ac:dyDescent="0.25">
      <c r="A6" s="51" t="s">
        <v>121</v>
      </c>
      <c r="B6" s="52" t="s">
        <v>122</v>
      </c>
      <c r="C6" s="53"/>
      <c r="D6" s="54">
        <f t="shared" ref="D6:D27" si="0">SUM(G6:Z6)</f>
        <v>0</v>
      </c>
      <c r="E6" s="27"/>
      <c r="F6" s="55">
        <f t="shared" ref="F6:F27" si="1">ROUND(D6*E6,0)</f>
        <v>0</v>
      </c>
      <c r="G6" s="56"/>
      <c r="H6" s="56"/>
      <c r="I6" s="56"/>
      <c r="J6" s="56"/>
      <c r="K6" s="56"/>
      <c r="L6" s="56"/>
      <c r="M6" s="56"/>
      <c r="N6" s="56"/>
      <c r="O6" s="56"/>
      <c r="P6" s="56"/>
      <c r="Q6" s="56"/>
      <c r="R6" s="56"/>
      <c r="S6" s="56"/>
      <c r="T6" s="56"/>
      <c r="U6" s="56"/>
      <c r="V6" s="56"/>
      <c r="W6" s="56"/>
      <c r="X6" s="56"/>
      <c r="Y6" s="56"/>
      <c r="Z6" s="56"/>
      <c r="AA6" s="56"/>
      <c r="AB6" s="56"/>
      <c r="AC6" s="56"/>
      <c r="AD6" s="56"/>
    </row>
    <row r="7" spans="1:30" s="57" customFormat="1" ht="25" customHeight="1" x14ac:dyDescent="0.25">
      <c r="A7" s="51" t="s">
        <v>123</v>
      </c>
      <c r="B7" s="52" t="s">
        <v>124</v>
      </c>
      <c r="C7" s="53"/>
      <c r="D7" s="54">
        <f t="shared" si="0"/>
        <v>0</v>
      </c>
      <c r="E7" s="27"/>
      <c r="F7" s="55">
        <f t="shared" si="1"/>
        <v>0</v>
      </c>
      <c r="G7" s="56"/>
      <c r="H7" s="56"/>
      <c r="I7" s="56"/>
      <c r="J7" s="56"/>
      <c r="K7" s="56"/>
      <c r="L7" s="56"/>
      <c r="M7" s="56"/>
      <c r="N7" s="56"/>
      <c r="O7" s="56"/>
      <c r="P7" s="56"/>
      <c r="Q7" s="56"/>
      <c r="R7" s="56"/>
      <c r="S7" s="56"/>
      <c r="T7" s="56"/>
      <c r="U7" s="56"/>
      <c r="V7" s="56"/>
      <c r="W7" s="56"/>
      <c r="X7" s="56"/>
      <c r="Y7" s="56"/>
      <c r="Z7" s="56"/>
      <c r="AA7" s="56"/>
      <c r="AB7" s="56"/>
      <c r="AC7" s="56"/>
      <c r="AD7" s="56"/>
    </row>
    <row r="8" spans="1:30" s="57" customFormat="1" ht="25" customHeight="1" x14ac:dyDescent="0.25">
      <c r="A8" s="51" t="s">
        <v>89</v>
      </c>
      <c r="B8" s="52" t="s">
        <v>125</v>
      </c>
      <c r="C8" s="58" t="s">
        <v>267</v>
      </c>
      <c r="D8" s="54">
        <f t="shared" si="0"/>
        <v>40</v>
      </c>
      <c r="E8" s="27"/>
      <c r="F8" s="55">
        <f t="shared" si="1"/>
        <v>0</v>
      </c>
      <c r="G8" s="56">
        <v>40</v>
      </c>
      <c r="H8" s="56"/>
      <c r="I8" s="56"/>
      <c r="J8" s="56"/>
      <c r="K8" s="56"/>
      <c r="L8" s="56"/>
      <c r="M8" s="56"/>
      <c r="N8" s="56"/>
      <c r="O8" s="56"/>
      <c r="P8" s="56"/>
      <c r="Q8" s="56"/>
      <c r="R8" s="56"/>
      <c r="S8" s="56"/>
      <c r="T8" s="56"/>
      <c r="U8" s="56"/>
      <c r="V8" s="56"/>
      <c r="W8" s="56"/>
      <c r="X8" s="56"/>
      <c r="Y8" s="56"/>
      <c r="Z8" s="56"/>
      <c r="AA8" s="56"/>
      <c r="AB8" s="56"/>
      <c r="AC8" s="56"/>
      <c r="AD8" s="56"/>
    </row>
    <row r="9" spans="1:30" s="57" customFormat="1" ht="25" customHeight="1" x14ac:dyDescent="0.25">
      <c r="A9" s="51" t="s">
        <v>113</v>
      </c>
      <c r="B9" s="52" t="s">
        <v>114</v>
      </c>
      <c r="C9" s="53"/>
      <c r="D9" s="54">
        <f t="shared" si="0"/>
        <v>0</v>
      </c>
      <c r="E9" s="27"/>
      <c r="F9" s="55">
        <f t="shared" si="1"/>
        <v>0</v>
      </c>
      <c r="G9" s="56"/>
      <c r="H9" s="56"/>
      <c r="I9" s="56"/>
      <c r="J9" s="56"/>
      <c r="K9" s="56"/>
      <c r="L9" s="56"/>
      <c r="M9" s="56"/>
      <c r="N9" s="56"/>
      <c r="O9" s="56"/>
      <c r="P9" s="56"/>
      <c r="Q9" s="56"/>
      <c r="R9" s="56"/>
      <c r="S9" s="56"/>
      <c r="T9" s="56"/>
      <c r="U9" s="56"/>
      <c r="V9" s="56"/>
      <c r="W9" s="56"/>
      <c r="X9" s="56"/>
      <c r="Y9" s="56"/>
      <c r="Z9" s="56"/>
      <c r="AA9" s="56"/>
      <c r="AB9" s="56"/>
      <c r="AC9" s="56"/>
      <c r="AD9" s="56"/>
    </row>
    <row r="10" spans="1:30" s="57" customFormat="1" ht="25" customHeight="1" x14ac:dyDescent="0.25">
      <c r="A10" s="51" t="s">
        <v>115</v>
      </c>
      <c r="B10" s="59" t="s">
        <v>116</v>
      </c>
      <c r="C10" s="53"/>
      <c r="D10" s="54">
        <f t="shared" si="0"/>
        <v>0</v>
      </c>
      <c r="E10" s="27"/>
      <c r="F10" s="55">
        <f t="shared" si="1"/>
        <v>0</v>
      </c>
      <c r="G10" s="60"/>
      <c r="H10" s="60"/>
      <c r="I10" s="60"/>
      <c r="J10" s="60"/>
      <c r="K10" s="60"/>
      <c r="L10" s="60"/>
      <c r="M10" s="56"/>
      <c r="N10" s="56"/>
      <c r="O10" s="56"/>
      <c r="P10" s="56"/>
      <c r="Q10" s="56"/>
      <c r="R10" s="56"/>
      <c r="S10" s="56"/>
      <c r="T10" s="56"/>
      <c r="U10" s="56"/>
      <c r="V10" s="56"/>
      <c r="W10" s="56"/>
      <c r="X10" s="56"/>
      <c r="Y10" s="56"/>
      <c r="Z10" s="56"/>
      <c r="AA10" s="56"/>
      <c r="AB10" s="56"/>
      <c r="AC10" s="56"/>
      <c r="AD10" s="56"/>
    </row>
    <row r="11" spans="1:30" s="57" customFormat="1" ht="25" customHeight="1" x14ac:dyDescent="0.25">
      <c r="A11" s="51" t="s">
        <v>89</v>
      </c>
      <c r="B11" s="59" t="s">
        <v>173</v>
      </c>
      <c r="C11" s="53" t="s">
        <v>268</v>
      </c>
      <c r="D11" s="54">
        <f t="shared" si="0"/>
        <v>1</v>
      </c>
      <c r="E11" s="27"/>
      <c r="F11" s="55">
        <f t="shared" si="1"/>
        <v>0</v>
      </c>
      <c r="G11" s="60">
        <f>1</f>
        <v>1</v>
      </c>
      <c r="H11" s="60"/>
      <c r="I11" s="60"/>
      <c r="J11" s="60"/>
      <c r="K11" s="60"/>
      <c r="L11" s="60"/>
      <c r="M11" s="56"/>
      <c r="N11" s="56"/>
      <c r="O11" s="56"/>
      <c r="P11" s="56"/>
      <c r="Q11" s="56"/>
      <c r="R11" s="56"/>
      <c r="S11" s="56"/>
      <c r="T11" s="56"/>
      <c r="U11" s="56"/>
      <c r="V11" s="56"/>
      <c r="W11" s="56"/>
      <c r="X11" s="56"/>
      <c r="Y11" s="56"/>
      <c r="Z11" s="56"/>
      <c r="AA11" s="56"/>
      <c r="AB11" s="56"/>
      <c r="AC11" s="56"/>
      <c r="AD11" s="56"/>
    </row>
    <row r="12" spans="1:30" s="57" customFormat="1" ht="25" customHeight="1" x14ac:dyDescent="0.25">
      <c r="A12" s="51" t="s">
        <v>117</v>
      </c>
      <c r="B12" s="52" t="s">
        <v>118</v>
      </c>
      <c r="C12" s="61"/>
      <c r="D12" s="54">
        <f t="shared" si="0"/>
        <v>0</v>
      </c>
      <c r="E12" s="27"/>
      <c r="F12" s="55">
        <f t="shared" si="1"/>
        <v>0</v>
      </c>
      <c r="G12" s="60"/>
      <c r="H12" s="60"/>
      <c r="I12" s="60"/>
      <c r="J12" s="60"/>
      <c r="K12" s="60"/>
      <c r="L12" s="56"/>
      <c r="M12" s="56"/>
      <c r="N12" s="56"/>
      <c r="O12" s="56"/>
      <c r="P12" s="56"/>
      <c r="Q12" s="56"/>
      <c r="R12" s="56"/>
      <c r="S12" s="56"/>
      <c r="T12" s="56"/>
      <c r="U12" s="56"/>
      <c r="V12" s="56"/>
      <c r="W12" s="56"/>
      <c r="X12" s="56"/>
      <c r="Y12" s="56"/>
      <c r="Z12" s="56"/>
      <c r="AA12" s="56"/>
      <c r="AB12" s="56"/>
      <c r="AC12" s="56"/>
      <c r="AD12" s="56"/>
    </row>
    <row r="13" spans="1:30" s="57" customFormat="1" ht="25" customHeight="1" x14ac:dyDescent="0.25">
      <c r="A13" s="51" t="s">
        <v>119</v>
      </c>
      <c r="B13" s="62" t="s">
        <v>120</v>
      </c>
      <c r="C13" s="58" t="s">
        <v>267</v>
      </c>
      <c r="D13" s="54">
        <f t="shared" si="0"/>
        <v>2.2999999999999998</v>
      </c>
      <c r="E13" s="27"/>
      <c r="F13" s="55">
        <f t="shared" si="1"/>
        <v>0</v>
      </c>
      <c r="G13" s="56">
        <v>2.2999999999999998</v>
      </c>
      <c r="H13" s="56"/>
      <c r="I13" s="56"/>
      <c r="J13" s="56"/>
      <c r="K13" s="56"/>
      <c r="L13" s="56"/>
      <c r="M13" s="56"/>
      <c r="N13" s="56"/>
      <c r="O13" s="56"/>
      <c r="P13" s="56"/>
      <c r="Q13" s="56"/>
      <c r="R13" s="56"/>
      <c r="S13" s="56"/>
      <c r="T13" s="56"/>
      <c r="U13" s="56"/>
      <c r="V13" s="56"/>
      <c r="W13" s="56"/>
      <c r="X13" s="56"/>
      <c r="Y13" s="56"/>
      <c r="Z13" s="56"/>
      <c r="AA13" s="56"/>
      <c r="AB13" s="56"/>
      <c r="AC13" s="56"/>
      <c r="AD13" s="56"/>
    </row>
    <row r="14" spans="1:30" s="57" customFormat="1" ht="25" customHeight="1" x14ac:dyDescent="0.25">
      <c r="A14" s="51"/>
      <c r="B14" s="62"/>
      <c r="C14" s="61"/>
      <c r="D14" s="54">
        <f t="shared" si="0"/>
        <v>0</v>
      </c>
      <c r="E14" s="27"/>
      <c r="F14" s="55">
        <f t="shared" si="1"/>
        <v>0</v>
      </c>
      <c r="G14" s="56"/>
      <c r="H14" s="56"/>
      <c r="I14" s="56"/>
      <c r="J14" s="56"/>
      <c r="K14" s="56"/>
      <c r="L14" s="56"/>
      <c r="M14" s="56"/>
      <c r="N14" s="56"/>
      <c r="O14" s="56"/>
      <c r="P14" s="56"/>
      <c r="Q14" s="56"/>
      <c r="R14" s="56"/>
      <c r="S14" s="56"/>
      <c r="T14" s="56"/>
      <c r="U14" s="56"/>
      <c r="V14" s="56"/>
      <c r="W14" s="56"/>
      <c r="X14" s="56"/>
      <c r="Y14" s="56"/>
      <c r="Z14" s="56"/>
      <c r="AA14" s="56"/>
      <c r="AB14" s="56"/>
      <c r="AC14" s="56"/>
      <c r="AD14" s="56"/>
    </row>
    <row r="15" spans="1:30" s="57" customFormat="1" ht="25" customHeight="1" x14ac:dyDescent="0.25">
      <c r="A15" s="51"/>
      <c r="B15" s="62"/>
      <c r="C15" s="61"/>
      <c r="D15" s="54">
        <f t="shared" si="0"/>
        <v>0</v>
      </c>
      <c r="E15" s="27"/>
      <c r="F15" s="55">
        <f t="shared" si="1"/>
        <v>0</v>
      </c>
      <c r="G15" s="56"/>
      <c r="H15" s="56"/>
      <c r="I15" s="56"/>
      <c r="J15" s="56"/>
      <c r="K15" s="56"/>
      <c r="L15" s="56"/>
      <c r="M15" s="56"/>
      <c r="N15" s="56"/>
      <c r="O15" s="56"/>
      <c r="P15" s="56"/>
      <c r="Q15" s="56"/>
      <c r="R15" s="56"/>
      <c r="S15" s="56"/>
      <c r="T15" s="56"/>
      <c r="U15" s="56"/>
      <c r="V15" s="56"/>
      <c r="W15" s="56"/>
      <c r="X15" s="56"/>
      <c r="Y15" s="56"/>
      <c r="Z15" s="56"/>
      <c r="AA15" s="56"/>
      <c r="AB15" s="56"/>
      <c r="AC15" s="56"/>
      <c r="AD15" s="56"/>
    </row>
    <row r="16" spans="1:30" s="57" customFormat="1" ht="25" customHeight="1" x14ac:dyDescent="0.25">
      <c r="A16" s="51"/>
      <c r="B16" s="62"/>
      <c r="C16" s="61"/>
      <c r="D16" s="54">
        <f t="shared" si="0"/>
        <v>0</v>
      </c>
      <c r="E16" s="27"/>
      <c r="F16" s="55">
        <f t="shared" si="1"/>
        <v>0</v>
      </c>
      <c r="G16" s="56"/>
      <c r="H16" s="56"/>
      <c r="I16" s="56"/>
      <c r="J16" s="56"/>
      <c r="K16" s="56"/>
      <c r="L16" s="56"/>
      <c r="M16" s="56"/>
      <c r="N16" s="56"/>
      <c r="O16" s="56"/>
      <c r="P16" s="56"/>
      <c r="Q16" s="56"/>
      <c r="R16" s="56"/>
      <c r="S16" s="56"/>
      <c r="T16" s="56"/>
      <c r="U16" s="56"/>
      <c r="V16" s="56"/>
      <c r="W16" s="56"/>
      <c r="X16" s="56"/>
      <c r="Y16" s="56"/>
      <c r="Z16" s="56"/>
      <c r="AA16" s="56"/>
      <c r="AB16" s="56"/>
      <c r="AC16" s="56"/>
      <c r="AD16" s="56"/>
    </row>
    <row r="17" spans="1:30" s="57" customFormat="1" ht="25" customHeight="1" x14ac:dyDescent="0.25">
      <c r="A17" s="51"/>
      <c r="B17" s="62"/>
      <c r="C17" s="61"/>
      <c r="D17" s="54">
        <f t="shared" si="0"/>
        <v>0</v>
      </c>
      <c r="E17" s="27"/>
      <c r="F17" s="55">
        <f t="shared" si="1"/>
        <v>0</v>
      </c>
      <c r="G17" s="56"/>
      <c r="H17" s="56"/>
      <c r="I17" s="56"/>
      <c r="J17" s="56"/>
      <c r="K17" s="56"/>
      <c r="L17" s="56"/>
      <c r="M17" s="56"/>
      <c r="N17" s="56"/>
      <c r="O17" s="56"/>
      <c r="P17" s="56"/>
      <c r="Q17" s="56"/>
      <c r="R17" s="56"/>
      <c r="S17" s="56"/>
      <c r="T17" s="56"/>
      <c r="U17" s="56"/>
      <c r="V17" s="56"/>
      <c r="W17" s="56"/>
      <c r="X17" s="56"/>
      <c r="Y17" s="56"/>
      <c r="Z17" s="56"/>
      <c r="AA17" s="56"/>
      <c r="AB17" s="56"/>
      <c r="AC17" s="56"/>
      <c r="AD17" s="56"/>
    </row>
    <row r="18" spans="1:30" s="57" customFormat="1" ht="25" customHeight="1" x14ac:dyDescent="0.25">
      <c r="A18" s="51"/>
      <c r="B18" s="62"/>
      <c r="C18" s="61"/>
      <c r="D18" s="54">
        <f t="shared" si="0"/>
        <v>0</v>
      </c>
      <c r="E18" s="27"/>
      <c r="F18" s="55">
        <f t="shared" si="1"/>
        <v>0</v>
      </c>
      <c r="G18" s="56"/>
      <c r="H18" s="56"/>
      <c r="I18" s="56"/>
      <c r="J18" s="56"/>
      <c r="K18" s="56"/>
      <c r="L18" s="56"/>
      <c r="M18" s="56"/>
      <c r="N18" s="56"/>
      <c r="O18" s="56"/>
      <c r="P18" s="56"/>
      <c r="Q18" s="56"/>
      <c r="R18" s="56"/>
      <c r="S18" s="56"/>
      <c r="T18" s="56"/>
      <c r="U18" s="56"/>
      <c r="V18" s="56"/>
      <c r="W18" s="56"/>
      <c r="X18" s="56"/>
      <c r="Y18" s="56"/>
      <c r="Z18" s="56"/>
      <c r="AA18" s="56"/>
      <c r="AB18" s="56"/>
      <c r="AC18" s="56"/>
      <c r="AD18" s="56"/>
    </row>
    <row r="19" spans="1:30" s="57" customFormat="1" ht="25" customHeight="1" x14ac:dyDescent="0.25">
      <c r="A19" s="51"/>
      <c r="B19" s="62"/>
      <c r="C19" s="61"/>
      <c r="D19" s="54">
        <f t="shared" si="0"/>
        <v>0</v>
      </c>
      <c r="E19" s="27"/>
      <c r="F19" s="55">
        <f t="shared" si="1"/>
        <v>0</v>
      </c>
      <c r="G19" s="56"/>
      <c r="H19" s="56"/>
      <c r="I19" s="56"/>
      <c r="J19" s="56"/>
      <c r="K19" s="56"/>
      <c r="L19" s="56"/>
      <c r="M19" s="56"/>
      <c r="N19" s="56"/>
      <c r="O19" s="56"/>
      <c r="P19" s="56"/>
      <c r="Q19" s="56"/>
      <c r="R19" s="56"/>
      <c r="S19" s="56"/>
      <c r="T19" s="56"/>
      <c r="U19" s="56"/>
      <c r="V19" s="56"/>
      <c r="W19" s="56"/>
      <c r="X19" s="56"/>
      <c r="Y19" s="56"/>
      <c r="Z19" s="56"/>
      <c r="AA19" s="56"/>
      <c r="AB19" s="56"/>
      <c r="AC19" s="56"/>
      <c r="AD19" s="56"/>
    </row>
    <row r="20" spans="1:30" s="57" customFormat="1" ht="25" customHeight="1" x14ac:dyDescent="0.25">
      <c r="A20" s="51"/>
      <c r="B20" s="63"/>
      <c r="C20" s="61"/>
      <c r="D20" s="54">
        <f t="shared" si="0"/>
        <v>0</v>
      </c>
      <c r="E20" s="27"/>
      <c r="F20" s="55">
        <f t="shared" si="1"/>
        <v>0</v>
      </c>
      <c r="G20" s="56"/>
      <c r="H20" s="56"/>
      <c r="I20" s="56"/>
      <c r="J20" s="56"/>
      <c r="K20" s="56"/>
      <c r="L20" s="56"/>
      <c r="M20" s="56"/>
      <c r="N20" s="56"/>
      <c r="O20" s="56"/>
      <c r="P20" s="56"/>
      <c r="Q20" s="56"/>
      <c r="R20" s="56"/>
      <c r="S20" s="56"/>
      <c r="T20" s="56"/>
      <c r="U20" s="56"/>
      <c r="V20" s="56"/>
      <c r="W20" s="56"/>
      <c r="X20" s="56"/>
      <c r="Y20" s="56"/>
      <c r="Z20" s="56"/>
      <c r="AA20" s="56"/>
      <c r="AB20" s="56"/>
      <c r="AC20" s="56"/>
      <c r="AD20" s="56"/>
    </row>
    <row r="21" spans="1:30" s="57" customFormat="1" ht="25" customHeight="1" x14ac:dyDescent="0.25">
      <c r="A21" s="51"/>
      <c r="B21" s="63"/>
      <c r="C21" s="61"/>
      <c r="D21" s="54">
        <f t="shared" si="0"/>
        <v>0</v>
      </c>
      <c r="E21" s="27"/>
      <c r="F21" s="55">
        <f t="shared" si="1"/>
        <v>0</v>
      </c>
      <c r="G21" s="56"/>
      <c r="H21" s="56"/>
      <c r="I21" s="56"/>
      <c r="J21" s="56"/>
      <c r="K21" s="56"/>
      <c r="L21" s="56"/>
      <c r="M21" s="56"/>
      <c r="N21" s="56"/>
      <c r="O21" s="56"/>
      <c r="P21" s="56"/>
      <c r="Q21" s="56"/>
      <c r="R21" s="56"/>
      <c r="S21" s="56"/>
      <c r="T21" s="56"/>
      <c r="U21" s="56"/>
      <c r="V21" s="56"/>
      <c r="W21" s="56"/>
      <c r="X21" s="56"/>
      <c r="Y21" s="56"/>
      <c r="Z21" s="56"/>
      <c r="AA21" s="56"/>
      <c r="AB21" s="56"/>
      <c r="AC21" s="56"/>
      <c r="AD21" s="56"/>
    </row>
    <row r="22" spans="1:30" s="57" customFormat="1" ht="25" customHeight="1" x14ac:dyDescent="0.25">
      <c r="A22" s="51"/>
      <c r="B22" s="63"/>
      <c r="C22" s="61"/>
      <c r="D22" s="54">
        <f t="shared" si="0"/>
        <v>0</v>
      </c>
      <c r="E22" s="27"/>
      <c r="F22" s="55">
        <f t="shared" si="1"/>
        <v>0</v>
      </c>
      <c r="G22" s="56"/>
      <c r="H22" s="56"/>
      <c r="I22" s="56"/>
      <c r="J22" s="56"/>
      <c r="K22" s="56"/>
      <c r="L22" s="56"/>
      <c r="M22" s="56"/>
      <c r="N22" s="56"/>
      <c r="O22" s="56"/>
      <c r="P22" s="56"/>
      <c r="Q22" s="56"/>
      <c r="R22" s="56"/>
      <c r="S22" s="56"/>
      <c r="T22" s="56"/>
      <c r="U22" s="56"/>
      <c r="V22" s="56"/>
      <c r="W22" s="56"/>
      <c r="X22" s="56"/>
      <c r="Y22" s="56"/>
      <c r="Z22" s="56"/>
      <c r="AA22" s="56"/>
      <c r="AB22" s="56"/>
      <c r="AC22" s="56"/>
      <c r="AD22" s="56"/>
    </row>
    <row r="23" spans="1:30" s="57" customFormat="1" ht="25" customHeight="1" x14ac:dyDescent="0.25">
      <c r="A23" s="51"/>
      <c r="B23" s="63"/>
      <c r="C23" s="61"/>
      <c r="D23" s="54">
        <f t="shared" si="0"/>
        <v>0</v>
      </c>
      <c r="E23" s="27"/>
      <c r="F23" s="55">
        <f t="shared" si="1"/>
        <v>0</v>
      </c>
      <c r="G23" s="56"/>
      <c r="H23" s="56"/>
      <c r="I23" s="56"/>
      <c r="J23" s="56"/>
      <c r="K23" s="56"/>
      <c r="L23" s="56"/>
      <c r="M23" s="56"/>
      <c r="N23" s="56"/>
      <c r="O23" s="56"/>
      <c r="P23" s="56"/>
      <c r="Q23" s="56"/>
      <c r="R23" s="56"/>
      <c r="S23" s="56"/>
      <c r="T23" s="56"/>
      <c r="U23" s="56"/>
      <c r="V23" s="56"/>
      <c r="W23" s="56"/>
      <c r="X23" s="56"/>
      <c r="Y23" s="56"/>
      <c r="Z23" s="56"/>
      <c r="AA23" s="56"/>
      <c r="AB23" s="56"/>
      <c r="AC23" s="56"/>
      <c r="AD23" s="56"/>
    </row>
    <row r="24" spans="1:30" s="57" customFormat="1" ht="25" customHeight="1" x14ac:dyDescent="0.25">
      <c r="A24" s="51"/>
      <c r="B24" s="63"/>
      <c r="C24" s="61"/>
      <c r="D24" s="54">
        <f t="shared" si="0"/>
        <v>0</v>
      </c>
      <c r="E24" s="27"/>
      <c r="F24" s="55">
        <f t="shared" si="1"/>
        <v>0</v>
      </c>
      <c r="G24" s="56"/>
      <c r="H24" s="56"/>
      <c r="I24" s="56"/>
      <c r="J24" s="56"/>
      <c r="K24" s="56"/>
      <c r="L24" s="56"/>
      <c r="M24" s="56"/>
      <c r="N24" s="56"/>
      <c r="O24" s="56"/>
      <c r="P24" s="56"/>
      <c r="Q24" s="56"/>
      <c r="R24" s="56"/>
      <c r="S24" s="56"/>
      <c r="T24" s="56"/>
      <c r="U24" s="56"/>
      <c r="V24" s="56"/>
      <c r="W24" s="56"/>
      <c r="X24" s="56"/>
      <c r="Y24" s="56"/>
      <c r="Z24" s="56"/>
      <c r="AA24" s="56"/>
      <c r="AB24" s="56"/>
      <c r="AC24" s="56"/>
      <c r="AD24" s="56"/>
    </row>
    <row r="25" spans="1:30" s="57" customFormat="1" ht="25" customHeight="1" x14ac:dyDescent="0.25">
      <c r="A25" s="51"/>
      <c r="B25" s="63"/>
      <c r="C25" s="61"/>
      <c r="D25" s="54">
        <f t="shared" si="0"/>
        <v>0</v>
      </c>
      <c r="E25" s="27"/>
      <c r="F25" s="55">
        <f t="shared" si="1"/>
        <v>0</v>
      </c>
      <c r="G25" s="56"/>
      <c r="H25" s="56"/>
      <c r="I25" s="56"/>
      <c r="J25" s="56"/>
      <c r="K25" s="56"/>
      <c r="L25" s="56"/>
      <c r="M25" s="56"/>
      <c r="N25" s="56"/>
      <c r="O25" s="56"/>
      <c r="P25" s="56"/>
      <c r="Q25" s="56"/>
      <c r="R25" s="56"/>
      <c r="S25" s="56"/>
      <c r="T25" s="56"/>
      <c r="U25" s="56"/>
      <c r="V25" s="56"/>
      <c r="W25" s="56"/>
      <c r="X25" s="56"/>
      <c r="Y25" s="56"/>
      <c r="Z25" s="56"/>
      <c r="AA25" s="56"/>
      <c r="AB25" s="56"/>
      <c r="AC25" s="56"/>
      <c r="AD25" s="56"/>
    </row>
    <row r="26" spans="1:30" s="57" customFormat="1" ht="25" customHeight="1" x14ac:dyDescent="0.25">
      <c r="A26" s="51"/>
      <c r="B26" s="63"/>
      <c r="C26" s="61"/>
      <c r="D26" s="54">
        <f t="shared" si="0"/>
        <v>0</v>
      </c>
      <c r="E26" s="27"/>
      <c r="F26" s="55">
        <f t="shared" si="1"/>
        <v>0</v>
      </c>
      <c r="G26" s="56"/>
      <c r="H26" s="56"/>
      <c r="I26" s="56"/>
      <c r="J26" s="56"/>
      <c r="K26" s="56"/>
      <c r="L26" s="56"/>
      <c r="M26" s="56"/>
      <c r="N26" s="56"/>
      <c r="O26" s="56"/>
      <c r="P26" s="56"/>
      <c r="Q26" s="56"/>
      <c r="R26" s="56"/>
      <c r="S26" s="56"/>
      <c r="T26" s="56"/>
      <c r="U26" s="56"/>
      <c r="V26" s="56"/>
      <c r="W26" s="56"/>
      <c r="X26" s="56"/>
      <c r="Y26" s="56"/>
      <c r="Z26" s="56"/>
      <c r="AA26" s="56"/>
      <c r="AB26" s="56"/>
      <c r="AC26" s="56"/>
      <c r="AD26" s="56"/>
    </row>
    <row r="27" spans="1:30" s="57" customFormat="1" ht="25" customHeight="1" x14ac:dyDescent="0.25">
      <c r="A27" s="51"/>
      <c r="B27" s="63"/>
      <c r="C27" s="61"/>
      <c r="D27" s="54">
        <f t="shared" si="0"/>
        <v>0</v>
      </c>
      <c r="E27" s="27"/>
      <c r="F27" s="55">
        <f t="shared" si="1"/>
        <v>0</v>
      </c>
      <c r="G27" s="56"/>
      <c r="H27" s="56"/>
      <c r="I27" s="56"/>
      <c r="J27" s="56"/>
      <c r="K27" s="56"/>
      <c r="L27" s="56"/>
      <c r="M27" s="56"/>
      <c r="N27" s="56"/>
      <c r="O27" s="56"/>
      <c r="P27" s="56"/>
      <c r="Q27" s="56"/>
      <c r="R27" s="56"/>
      <c r="S27" s="56"/>
      <c r="T27" s="56"/>
      <c r="U27" s="56"/>
      <c r="V27" s="56"/>
      <c r="W27" s="56"/>
      <c r="X27" s="56"/>
      <c r="Y27" s="56"/>
      <c r="Z27" s="56"/>
      <c r="AA27" s="56"/>
      <c r="AB27" s="56"/>
      <c r="AC27" s="56"/>
      <c r="AD27" s="56"/>
    </row>
    <row r="28" spans="1:30" s="64" customFormat="1" ht="25" customHeight="1" x14ac:dyDescent="0.25">
      <c r="A28" s="98" t="s">
        <v>41</v>
      </c>
      <c r="B28" s="98"/>
      <c r="C28" s="98"/>
      <c r="D28" s="98"/>
      <c r="E28" s="98"/>
      <c r="F28" s="55">
        <f>ROUND(SUM(F6:F27),0)</f>
        <v>0</v>
      </c>
      <c r="G28" s="60"/>
      <c r="H28" s="60"/>
      <c r="I28" s="60"/>
      <c r="J28" s="60"/>
      <c r="K28" s="60"/>
      <c r="L28" s="60"/>
      <c r="M28" s="60"/>
      <c r="N28" s="60"/>
      <c r="O28" s="60"/>
      <c r="P28" s="60"/>
      <c r="Q28" s="60"/>
      <c r="R28" s="60"/>
      <c r="S28" s="60"/>
      <c r="T28" s="60"/>
      <c r="U28" s="60"/>
      <c r="V28" s="60"/>
      <c r="W28" s="60"/>
      <c r="X28" s="60"/>
      <c r="Y28" s="60"/>
      <c r="Z28" s="60"/>
      <c r="AA28" s="60"/>
      <c r="AB28" s="60"/>
      <c r="AC28" s="60"/>
      <c r="AD28" s="60"/>
    </row>
    <row r="29" spans="1:30" ht="22.5" customHeight="1" x14ac:dyDescent="0.25"/>
    <row r="30" spans="1:30" ht="22.5" customHeight="1" x14ac:dyDescent="0.25"/>
    <row r="31" spans="1:30" ht="22.5" customHeight="1" x14ac:dyDescent="0.25"/>
    <row r="32" spans="1:30" ht="22.5" customHeight="1" x14ac:dyDescent="0.25"/>
    <row r="33" spans="2:6" ht="22.5" customHeight="1" x14ac:dyDescent="0.25"/>
    <row r="34" spans="2:6" ht="22.5" customHeight="1" x14ac:dyDescent="0.25"/>
    <row r="35" spans="2:6" ht="22.5" customHeight="1" x14ac:dyDescent="0.25"/>
    <row r="36" spans="2:6" ht="22.5" customHeight="1" x14ac:dyDescent="0.25"/>
    <row r="37" spans="2:6" ht="22.5" customHeight="1" x14ac:dyDescent="0.25"/>
    <row r="38" spans="2:6" ht="22.5" customHeight="1" x14ac:dyDescent="0.25"/>
    <row r="39" spans="2:6" ht="22.5" customHeight="1" x14ac:dyDescent="0.25"/>
    <row r="40" spans="2:6" ht="22.5" customHeight="1" x14ac:dyDescent="0.25"/>
    <row r="41" spans="2:6" ht="22.5" customHeight="1" x14ac:dyDescent="0.25"/>
    <row r="42" spans="2:6" ht="22.5" customHeight="1" x14ac:dyDescent="0.25"/>
    <row r="43" spans="2:6" ht="22.5" customHeight="1" x14ac:dyDescent="0.25">
      <c r="B43" s="2"/>
      <c r="D43" s="2"/>
      <c r="E43" s="2"/>
      <c r="F43" s="2"/>
    </row>
    <row r="44" spans="2:6" ht="22.5" customHeight="1" x14ac:dyDescent="0.25">
      <c r="B44" s="2"/>
      <c r="D44" s="2"/>
      <c r="E44" s="2"/>
      <c r="F44" s="2"/>
    </row>
    <row r="45" spans="2:6" ht="22.5" customHeight="1" x14ac:dyDescent="0.25">
      <c r="B45" s="2"/>
      <c r="D45" s="2"/>
      <c r="E45" s="2"/>
      <c r="F45" s="2"/>
    </row>
    <row r="46" spans="2:6" ht="22.5" customHeight="1" x14ac:dyDescent="0.25">
      <c r="B46" s="2"/>
      <c r="D46" s="2"/>
      <c r="E46" s="2"/>
      <c r="F46" s="2"/>
    </row>
    <row r="47" spans="2:6" ht="22.5" customHeight="1" x14ac:dyDescent="0.25">
      <c r="B47" s="2"/>
      <c r="D47" s="2"/>
      <c r="E47" s="2"/>
      <c r="F47" s="2"/>
    </row>
    <row r="48" spans="2:6" ht="22.5" customHeight="1" x14ac:dyDescent="0.25">
      <c r="B48" s="2"/>
      <c r="D48" s="2"/>
      <c r="E48" s="2"/>
      <c r="F48" s="2"/>
    </row>
    <row r="49" spans="2:6" ht="22.5" customHeight="1" x14ac:dyDescent="0.25">
      <c r="B49" s="2"/>
      <c r="D49" s="2"/>
      <c r="E49" s="2"/>
      <c r="F49" s="2"/>
    </row>
    <row r="50" spans="2:6" ht="22.5" customHeight="1" x14ac:dyDescent="0.25">
      <c r="B50" s="2"/>
      <c r="D50" s="2"/>
      <c r="E50" s="2"/>
      <c r="F50" s="2"/>
    </row>
    <row r="51" spans="2:6" ht="22.5" customHeight="1" x14ac:dyDescent="0.25">
      <c r="B51" s="2"/>
      <c r="D51" s="2"/>
      <c r="E51" s="2"/>
      <c r="F51" s="2"/>
    </row>
    <row r="52" spans="2:6" ht="22.5" customHeight="1" x14ac:dyDescent="0.25">
      <c r="B52" s="2"/>
      <c r="D52" s="2"/>
      <c r="E52" s="2"/>
      <c r="F52" s="2"/>
    </row>
    <row r="53" spans="2:6" ht="22.5" customHeight="1" x14ac:dyDescent="0.25">
      <c r="B53" s="2"/>
      <c r="D53" s="2"/>
      <c r="E53" s="2"/>
      <c r="F53" s="2"/>
    </row>
    <row r="54" spans="2:6" ht="22.5" customHeight="1" x14ac:dyDescent="0.25">
      <c r="B54" s="2"/>
      <c r="D54" s="2"/>
      <c r="E54" s="2"/>
      <c r="F54" s="2"/>
    </row>
    <row r="55" spans="2:6" ht="22.5" customHeight="1" x14ac:dyDescent="0.25">
      <c r="B55" s="2"/>
      <c r="D55" s="2"/>
      <c r="E55" s="2"/>
      <c r="F55" s="2"/>
    </row>
    <row r="56" spans="2:6" ht="22.5" customHeight="1" x14ac:dyDescent="0.25">
      <c r="B56" s="2"/>
      <c r="D56" s="2"/>
      <c r="E56" s="2"/>
      <c r="F56" s="2"/>
    </row>
    <row r="57" spans="2:6" ht="22.5" customHeight="1" x14ac:dyDescent="0.25">
      <c r="B57" s="2"/>
      <c r="D57" s="2"/>
      <c r="E57" s="2"/>
      <c r="F57" s="2"/>
    </row>
    <row r="58" spans="2:6" ht="22.5" customHeight="1" x14ac:dyDescent="0.25">
      <c r="B58" s="2"/>
      <c r="D58" s="2"/>
      <c r="E58" s="2"/>
      <c r="F58" s="2"/>
    </row>
    <row r="59" spans="2:6" ht="22.5" customHeight="1" x14ac:dyDescent="0.25">
      <c r="B59" s="2"/>
      <c r="D59" s="2"/>
      <c r="E59" s="2"/>
      <c r="F59" s="2"/>
    </row>
    <row r="60" spans="2:6" ht="22.5" customHeight="1" x14ac:dyDescent="0.25">
      <c r="B60" s="2"/>
      <c r="D60" s="2"/>
      <c r="E60" s="2"/>
      <c r="F60" s="2"/>
    </row>
    <row r="61" spans="2:6" ht="22.5" customHeight="1" x14ac:dyDescent="0.25">
      <c r="B61" s="2"/>
      <c r="D61" s="2"/>
      <c r="E61" s="2"/>
      <c r="F61" s="2"/>
    </row>
    <row r="62" spans="2:6" ht="22.5" customHeight="1" x14ac:dyDescent="0.25">
      <c r="B62" s="2"/>
      <c r="D62" s="2"/>
      <c r="E62" s="2"/>
      <c r="F62" s="2"/>
    </row>
    <row r="63" spans="2:6" ht="22.5" customHeight="1" x14ac:dyDescent="0.25">
      <c r="B63" s="2"/>
      <c r="D63" s="2"/>
      <c r="E63" s="2"/>
      <c r="F63" s="2"/>
    </row>
    <row r="64" spans="2:6" ht="22.5" customHeight="1" x14ac:dyDescent="0.25">
      <c r="B64" s="2"/>
      <c r="D64" s="2"/>
      <c r="E64" s="2"/>
      <c r="F64" s="2"/>
    </row>
    <row r="65" spans="2:6" ht="22.5" customHeight="1" x14ac:dyDescent="0.25">
      <c r="B65" s="2"/>
      <c r="D65" s="2"/>
      <c r="E65" s="2"/>
      <c r="F65" s="2"/>
    </row>
    <row r="66" spans="2:6" ht="22.5" customHeight="1" x14ac:dyDescent="0.25">
      <c r="B66" s="2"/>
      <c r="D66" s="2"/>
      <c r="E66" s="2"/>
      <c r="F66" s="2"/>
    </row>
    <row r="67" spans="2:6" ht="22.5" customHeight="1" x14ac:dyDescent="0.25">
      <c r="B67" s="2"/>
      <c r="D67" s="2"/>
      <c r="E67" s="2"/>
      <c r="F67" s="2"/>
    </row>
    <row r="68" spans="2:6" ht="22.5" customHeight="1" x14ac:dyDescent="0.25">
      <c r="B68" s="2"/>
      <c r="D68" s="2"/>
      <c r="E68" s="2"/>
      <c r="F68" s="2"/>
    </row>
    <row r="69" spans="2:6" ht="22.5" customHeight="1" x14ac:dyDescent="0.25">
      <c r="B69" s="2"/>
      <c r="D69" s="2"/>
      <c r="E69" s="2"/>
      <c r="F69" s="2"/>
    </row>
    <row r="70" spans="2:6" ht="22.5" customHeight="1" x14ac:dyDescent="0.25">
      <c r="B70" s="2"/>
      <c r="D70" s="2"/>
      <c r="E70" s="2"/>
      <c r="F70" s="2"/>
    </row>
    <row r="71" spans="2:6" ht="22.5" customHeight="1" x14ac:dyDescent="0.25">
      <c r="B71" s="2"/>
      <c r="D71" s="2"/>
      <c r="E71" s="2"/>
      <c r="F71" s="2"/>
    </row>
    <row r="72" spans="2:6" ht="22.5" customHeight="1" x14ac:dyDescent="0.25">
      <c r="B72" s="2"/>
      <c r="D72" s="2"/>
      <c r="E72" s="2"/>
      <c r="F72" s="2"/>
    </row>
    <row r="73" spans="2:6" ht="22.5" customHeight="1" x14ac:dyDescent="0.25">
      <c r="B73" s="2"/>
      <c r="D73" s="2"/>
      <c r="E73" s="2"/>
      <c r="F73" s="2"/>
    </row>
    <row r="74" spans="2:6" ht="22.5" customHeight="1" x14ac:dyDescent="0.25">
      <c r="B74" s="2"/>
      <c r="D74" s="2"/>
      <c r="E74" s="2"/>
      <c r="F74" s="2"/>
    </row>
    <row r="75" spans="2:6" ht="22.5" customHeight="1" x14ac:dyDescent="0.25">
      <c r="B75" s="2"/>
      <c r="D75" s="2"/>
      <c r="E75" s="2"/>
      <c r="F75" s="2"/>
    </row>
    <row r="76" spans="2:6" ht="22.5" customHeight="1" x14ac:dyDescent="0.25">
      <c r="B76" s="2"/>
      <c r="D76" s="2"/>
      <c r="E76" s="2"/>
      <c r="F76" s="2"/>
    </row>
    <row r="77" spans="2:6" ht="22.5" customHeight="1" x14ac:dyDescent="0.25">
      <c r="B77" s="2"/>
      <c r="D77" s="2"/>
      <c r="E77" s="2"/>
      <c r="F77" s="2"/>
    </row>
    <row r="78" spans="2:6" ht="22.5" customHeight="1" x14ac:dyDescent="0.25">
      <c r="B78" s="2"/>
      <c r="D78" s="2"/>
      <c r="E78" s="2"/>
      <c r="F78" s="2"/>
    </row>
    <row r="79" spans="2:6" ht="22.5" customHeight="1" x14ac:dyDescent="0.25">
      <c r="B79" s="2"/>
      <c r="D79" s="2"/>
      <c r="E79" s="2"/>
      <c r="F79" s="2"/>
    </row>
    <row r="80" spans="2:6" ht="22.5" customHeight="1" x14ac:dyDescent="0.25">
      <c r="B80" s="2"/>
      <c r="D80" s="2"/>
      <c r="E80" s="2"/>
      <c r="F80" s="2"/>
    </row>
    <row r="81" spans="2:6" ht="22.5" customHeight="1" x14ac:dyDescent="0.25">
      <c r="B81" s="2"/>
      <c r="D81" s="2"/>
      <c r="E81" s="2"/>
      <c r="F81" s="2"/>
    </row>
    <row r="82" spans="2:6" ht="22.5" customHeight="1" x14ac:dyDescent="0.25">
      <c r="B82" s="2"/>
      <c r="D82" s="2"/>
      <c r="E82" s="2"/>
      <c r="F82" s="2"/>
    </row>
    <row r="83" spans="2:6" ht="22.5" customHeight="1" x14ac:dyDescent="0.25">
      <c r="B83" s="2"/>
      <c r="D83" s="2"/>
      <c r="E83" s="2"/>
      <c r="F83" s="2"/>
    </row>
    <row r="84" spans="2:6" ht="22.5" customHeight="1" x14ac:dyDescent="0.25">
      <c r="B84" s="2"/>
      <c r="D84" s="2"/>
      <c r="E84" s="2"/>
      <c r="F84" s="2"/>
    </row>
    <row r="85" spans="2:6" ht="22.5" customHeight="1" x14ac:dyDescent="0.25">
      <c r="B85" s="2"/>
      <c r="D85" s="2"/>
      <c r="E85" s="2"/>
      <c r="F85" s="2"/>
    </row>
    <row r="86" spans="2:6" ht="22.5" customHeight="1" x14ac:dyDescent="0.25">
      <c r="B86" s="2"/>
      <c r="D86" s="2"/>
      <c r="E86" s="2"/>
      <c r="F86" s="2"/>
    </row>
    <row r="87" spans="2:6" ht="22.5" customHeight="1" x14ac:dyDescent="0.25">
      <c r="B87" s="2"/>
      <c r="D87" s="2"/>
      <c r="E87" s="2"/>
      <c r="F87" s="2"/>
    </row>
    <row r="88" spans="2:6" ht="22.5" customHeight="1" x14ac:dyDescent="0.25">
      <c r="B88" s="2"/>
      <c r="D88" s="2"/>
      <c r="E88" s="2"/>
      <c r="F88" s="2"/>
    </row>
    <row r="89" spans="2:6" ht="22.5" customHeight="1" x14ac:dyDescent="0.25">
      <c r="B89" s="2"/>
      <c r="D89" s="2"/>
      <c r="E89" s="2"/>
      <c r="F89" s="2"/>
    </row>
    <row r="90" spans="2:6" ht="22.5" customHeight="1" x14ac:dyDescent="0.25">
      <c r="B90" s="2"/>
      <c r="D90" s="2"/>
      <c r="E90" s="2"/>
      <c r="F90" s="2"/>
    </row>
    <row r="91" spans="2:6" ht="22.5" customHeight="1" x14ac:dyDescent="0.25">
      <c r="B91" s="2"/>
      <c r="D91" s="2"/>
      <c r="E91" s="2"/>
      <c r="F91" s="2"/>
    </row>
    <row r="92" spans="2:6" ht="22.5" customHeight="1" x14ac:dyDescent="0.25">
      <c r="B92" s="2"/>
      <c r="D92" s="2"/>
      <c r="E92" s="2"/>
      <c r="F92" s="2"/>
    </row>
    <row r="93" spans="2:6" ht="22.5" customHeight="1" x14ac:dyDescent="0.25">
      <c r="B93" s="2"/>
      <c r="D93" s="2"/>
      <c r="E93" s="2"/>
      <c r="F93" s="2"/>
    </row>
    <row r="94" spans="2:6" ht="22.5" customHeight="1" x14ac:dyDescent="0.25">
      <c r="B94" s="2"/>
      <c r="D94" s="2"/>
      <c r="E94" s="2"/>
      <c r="F94" s="2"/>
    </row>
    <row r="95" spans="2:6" ht="22.5" customHeight="1" x14ac:dyDescent="0.25">
      <c r="B95" s="2"/>
      <c r="D95" s="2"/>
      <c r="E95" s="2"/>
      <c r="F95" s="2"/>
    </row>
    <row r="96" spans="2:6" ht="22.5" customHeight="1" x14ac:dyDescent="0.25">
      <c r="B96" s="2"/>
      <c r="D96" s="2"/>
      <c r="E96" s="2"/>
      <c r="F96" s="2"/>
    </row>
    <row r="97" spans="2:6" ht="22.5" customHeight="1" x14ac:dyDescent="0.25">
      <c r="B97" s="2"/>
      <c r="D97" s="2"/>
      <c r="E97" s="2"/>
      <c r="F97" s="2"/>
    </row>
    <row r="98" spans="2:6" ht="22.5" customHeight="1" x14ac:dyDescent="0.25">
      <c r="B98" s="2"/>
      <c r="D98" s="2"/>
      <c r="E98" s="2"/>
      <c r="F98" s="2"/>
    </row>
    <row r="99" spans="2:6" ht="22.5" customHeight="1" x14ac:dyDescent="0.25">
      <c r="B99" s="2"/>
      <c r="D99" s="2"/>
      <c r="E99" s="2"/>
      <c r="F99" s="2"/>
    </row>
    <row r="100" spans="2:6" ht="22.5" customHeight="1" x14ac:dyDescent="0.25">
      <c r="B100" s="2"/>
      <c r="D100" s="2"/>
      <c r="E100" s="2"/>
      <c r="F100" s="2"/>
    </row>
    <row r="101" spans="2:6" ht="22.5" customHeight="1" x14ac:dyDescent="0.25">
      <c r="B101" s="2"/>
      <c r="D101" s="2"/>
      <c r="E101" s="2"/>
      <c r="F101" s="2"/>
    </row>
    <row r="102" spans="2:6" ht="22.5" customHeight="1" x14ac:dyDescent="0.25">
      <c r="B102" s="2"/>
      <c r="D102" s="2"/>
      <c r="E102" s="2"/>
      <c r="F102" s="2"/>
    </row>
    <row r="103" spans="2:6" ht="22.5" customHeight="1" x14ac:dyDescent="0.25">
      <c r="B103" s="2"/>
      <c r="D103" s="2"/>
      <c r="E103" s="2"/>
      <c r="F103" s="2"/>
    </row>
    <row r="104" spans="2:6" ht="22.5" customHeight="1" x14ac:dyDescent="0.25">
      <c r="B104" s="2"/>
      <c r="D104" s="2"/>
      <c r="E104" s="2"/>
      <c r="F104" s="2"/>
    </row>
    <row r="105" spans="2:6" ht="22.5" customHeight="1" x14ac:dyDescent="0.25">
      <c r="B105" s="2"/>
      <c r="D105" s="2"/>
      <c r="E105" s="2"/>
      <c r="F105" s="2"/>
    </row>
    <row r="106" spans="2:6" ht="22.5" customHeight="1" x14ac:dyDescent="0.25">
      <c r="B106" s="2"/>
      <c r="D106" s="2"/>
      <c r="E106" s="2"/>
      <c r="F106" s="2"/>
    </row>
    <row r="107" spans="2:6" ht="22.5" customHeight="1" x14ac:dyDescent="0.25">
      <c r="B107" s="2"/>
      <c r="D107" s="2"/>
      <c r="E107" s="2"/>
      <c r="F107" s="2"/>
    </row>
    <row r="108" spans="2:6" ht="22.5" customHeight="1" x14ac:dyDescent="0.25">
      <c r="B108" s="2"/>
      <c r="D108" s="2"/>
      <c r="E108" s="2"/>
      <c r="F108" s="2"/>
    </row>
    <row r="109" spans="2:6" ht="22.5" customHeight="1" x14ac:dyDescent="0.25">
      <c r="B109" s="2"/>
      <c r="D109" s="2"/>
      <c r="E109" s="2"/>
      <c r="F109" s="2"/>
    </row>
    <row r="110" spans="2:6" ht="22.5" customHeight="1" x14ac:dyDescent="0.25">
      <c r="B110" s="2"/>
      <c r="D110" s="2"/>
      <c r="E110" s="2"/>
      <c r="F110" s="2"/>
    </row>
    <row r="111" spans="2:6" ht="22.5" customHeight="1" x14ac:dyDescent="0.25">
      <c r="B111" s="2"/>
      <c r="D111" s="2"/>
      <c r="E111" s="2"/>
      <c r="F111" s="2"/>
    </row>
    <row r="112" spans="2:6" ht="22.5" customHeight="1" x14ac:dyDescent="0.25">
      <c r="B112" s="2"/>
      <c r="D112" s="2"/>
      <c r="E112" s="2"/>
      <c r="F112" s="2"/>
    </row>
    <row r="113" spans="2:6" ht="22.5" customHeight="1" x14ac:dyDescent="0.25">
      <c r="B113" s="2"/>
      <c r="D113" s="2"/>
      <c r="E113" s="2"/>
      <c r="F113" s="2"/>
    </row>
    <row r="114" spans="2:6" ht="22.5" customHeight="1" x14ac:dyDescent="0.25">
      <c r="B114" s="2"/>
      <c r="D114" s="2"/>
      <c r="E114" s="2"/>
      <c r="F114" s="2"/>
    </row>
    <row r="115" spans="2:6" ht="22.5" customHeight="1" x14ac:dyDescent="0.25">
      <c r="B115" s="2"/>
      <c r="D115" s="2"/>
      <c r="E115" s="2"/>
      <c r="F115" s="2"/>
    </row>
    <row r="116" spans="2:6" ht="22.5" customHeight="1" x14ac:dyDescent="0.25">
      <c r="B116" s="2"/>
      <c r="D116" s="2"/>
      <c r="E116" s="2"/>
      <c r="F116" s="2"/>
    </row>
    <row r="117" spans="2:6" ht="22.5" customHeight="1" x14ac:dyDescent="0.25">
      <c r="B117" s="2"/>
      <c r="D117" s="2"/>
      <c r="E117" s="2"/>
      <c r="F117" s="2"/>
    </row>
    <row r="118" spans="2:6" ht="22.5" customHeight="1" x14ac:dyDescent="0.25">
      <c r="B118" s="2"/>
      <c r="D118" s="2"/>
      <c r="E118" s="2"/>
      <c r="F118" s="2"/>
    </row>
    <row r="119" spans="2:6" ht="22.5" customHeight="1" x14ac:dyDescent="0.25">
      <c r="B119" s="2"/>
      <c r="D119" s="2"/>
      <c r="E119" s="2"/>
      <c r="F119" s="2"/>
    </row>
    <row r="120" spans="2:6" ht="22.5" customHeight="1" x14ac:dyDescent="0.25">
      <c r="B120" s="2"/>
      <c r="D120" s="2"/>
      <c r="E120" s="2"/>
      <c r="F120" s="2"/>
    </row>
    <row r="121" spans="2:6" ht="22.5" customHeight="1" x14ac:dyDescent="0.25">
      <c r="B121" s="2"/>
      <c r="D121" s="2"/>
      <c r="E121" s="2"/>
      <c r="F121" s="2"/>
    </row>
    <row r="122" spans="2:6" ht="22.5" customHeight="1" x14ac:dyDescent="0.25">
      <c r="B122" s="2"/>
      <c r="D122" s="2"/>
      <c r="E122" s="2"/>
      <c r="F122" s="2"/>
    </row>
    <row r="123" spans="2:6" ht="22.5" customHeight="1" x14ac:dyDescent="0.25">
      <c r="B123" s="2"/>
      <c r="D123" s="2"/>
      <c r="E123" s="2"/>
      <c r="F123" s="2"/>
    </row>
    <row r="124" spans="2:6" ht="22.5" customHeight="1" x14ac:dyDescent="0.25">
      <c r="B124" s="2"/>
      <c r="D124" s="2"/>
      <c r="E124" s="2"/>
      <c r="F124" s="2"/>
    </row>
    <row r="125" spans="2:6" ht="22.5" customHeight="1" x14ac:dyDescent="0.25">
      <c r="B125" s="2"/>
      <c r="D125" s="2"/>
      <c r="E125" s="2"/>
      <c r="F125" s="2"/>
    </row>
    <row r="126" spans="2:6" ht="22.5" customHeight="1" x14ac:dyDescent="0.25">
      <c r="B126" s="2"/>
      <c r="D126" s="2"/>
      <c r="E126" s="2"/>
      <c r="F126" s="2"/>
    </row>
    <row r="127" spans="2:6" ht="22.5" customHeight="1" x14ac:dyDescent="0.25">
      <c r="B127" s="2"/>
      <c r="D127" s="2"/>
      <c r="E127" s="2"/>
      <c r="F127" s="2"/>
    </row>
    <row r="128" spans="2:6" ht="22.5" customHeight="1" x14ac:dyDescent="0.25">
      <c r="B128" s="2"/>
      <c r="D128" s="2"/>
      <c r="E128" s="2"/>
      <c r="F128" s="2"/>
    </row>
    <row r="129" spans="2:6" ht="22.5" customHeight="1" x14ac:dyDescent="0.25">
      <c r="B129" s="2"/>
      <c r="D129" s="2"/>
      <c r="E129" s="2"/>
      <c r="F129" s="2"/>
    </row>
    <row r="130" spans="2:6" ht="22.5" customHeight="1" x14ac:dyDescent="0.25">
      <c r="B130" s="2"/>
      <c r="D130" s="2"/>
      <c r="E130" s="2"/>
      <c r="F130" s="2"/>
    </row>
    <row r="131" spans="2:6" ht="22.5" customHeight="1" x14ac:dyDescent="0.25">
      <c r="B131" s="2"/>
      <c r="D131" s="2"/>
      <c r="E131" s="2"/>
      <c r="F131" s="2"/>
    </row>
    <row r="132" spans="2:6" ht="22.5" customHeight="1" x14ac:dyDescent="0.25">
      <c r="B132" s="2"/>
      <c r="D132" s="2"/>
      <c r="E132" s="2"/>
      <c r="F132" s="2"/>
    </row>
    <row r="133" spans="2:6" ht="22.5" customHeight="1" x14ac:dyDescent="0.25">
      <c r="B133" s="2"/>
      <c r="D133" s="2"/>
      <c r="E133" s="2"/>
      <c r="F133" s="2"/>
    </row>
    <row r="134" spans="2:6" ht="22.5" customHeight="1" x14ac:dyDescent="0.25">
      <c r="B134" s="2"/>
      <c r="D134" s="2"/>
      <c r="E134" s="2"/>
      <c r="F134" s="2"/>
    </row>
    <row r="135" spans="2:6" ht="22.5" customHeight="1" x14ac:dyDescent="0.25">
      <c r="B135" s="2"/>
      <c r="D135" s="2"/>
      <c r="E135" s="2"/>
      <c r="F135" s="2"/>
    </row>
    <row r="136" spans="2:6" ht="22.5" customHeight="1" x14ac:dyDescent="0.25">
      <c r="B136" s="2"/>
      <c r="D136" s="2"/>
      <c r="E136" s="2"/>
      <c r="F136" s="2"/>
    </row>
    <row r="137" spans="2:6" ht="22.5" customHeight="1" x14ac:dyDescent="0.25">
      <c r="B137" s="2"/>
      <c r="D137" s="2"/>
      <c r="E137" s="2"/>
      <c r="F137" s="2"/>
    </row>
    <row r="138" spans="2:6" ht="22.5" customHeight="1" x14ac:dyDescent="0.25">
      <c r="B138" s="2"/>
      <c r="D138" s="2"/>
      <c r="E138" s="2"/>
      <c r="F138" s="2"/>
    </row>
    <row r="139" spans="2:6" ht="22.5" customHeight="1" x14ac:dyDescent="0.25">
      <c r="B139" s="2"/>
      <c r="D139" s="2"/>
      <c r="E139" s="2"/>
      <c r="F139" s="2"/>
    </row>
    <row r="140" spans="2:6" ht="22.5" customHeight="1" x14ac:dyDescent="0.25">
      <c r="B140" s="2"/>
      <c r="D140" s="2"/>
      <c r="E140" s="2"/>
      <c r="F140" s="2"/>
    </row>
    <row r="141" spans="2:6" ht="22.5" customHeight="1" x14ac:dyDescent="0.25">
      <c r="B141" s="2"/>
      <c r="D141" s="2"/>
      <c r="E141" s="2"/>
      <c r="F141" s="2"/>
    </row>
    <row r="142" spans="2:6" ht="22.5" customHeight="1" x14ac:dyDescent="0.25">
      <c r="B142" s="2"/>
      <c r="D142" s="2"/>
      <c r="E142" s="2"/>
      <c r="F142" s="2"/>
    </row>
    <row r="143" spans="2:6" ht="22.5" customHeight="1" x14ac:dyDescent="0.25">
      <c r="B143" s="2"/>
      <c r="D143" s="2"/>
      <c r="E143" s="2"/>
      <c r="F143" s="2"/>
    </row>
    <row r="144" spans="2:6" ht="22.5" customHeight="1" x14ac:dyDescent="0.25">
      <c r="B144" s="2"/>
      <c r="D144" s="2"/>
      <c r="E144" s="2"/>
      <c r="F144" s="2"/>
    </row>
    <row r="145" spans="2:6" ht="22.5" customHeight="1" x14ac:dyDescent="0.25">
      <c r="B145" s="2"/>
      <c r="D145" s="2"/>
      <c r="E145" s="2"/>
      <c r="F145" s="2"/>
    </row>
    <row r="146" spans="2:6" ht="22.5" customHeight="1" x14ac:dyDescent="0.25">
      <c r="B146" s="2"/>
      <c r="D146" s="2"/>
      <c r="E146" s="2"/>
      <c r="F146" s="2"/>
    </row>
  </sheetData>
  <sheetProtection algorithmName="SHA-512" hashValue="+5+3qWFVzQ4FPGN6VliRAiCVGd8idfOPJw4TsjYYhJSzf9eL6rz/dGfsXq6VTsdXgjvtWxUkfWp/gE3fqttKRQ==" saltValue="J8s1bLEDPaw/w12btVzNLg==" spinCount="100000" sheet="1" formatRows="0"/>
  <mergeCells count="5">
    <mergeCell ref="A1:F1"/>
    <mergeCell ref="A2:F2"/>
    <mergeCell ref="A3:F3"/>
    <mergeCell ref="A4:F4"/>
    <mergeCell ref="A28:E28"/>
  </mergeCells>
  <phoneticPr fontId="10" type="noConversion"/>
  <dataValidations count="1">
    <dataValidation allowBlank="1" showInputMessage="1" showErrorMessage="1" sqref="A5:B5" xr:uid="{00000000-0002-0000-0200-000000000000}"/>
  </dataValidations>
  <printOptions horizontalCentered="1"/>
  <pageMargins left="0.59055118110236204" right="0.43307086614173201" top="0.59055118110236204" bottom="0.59055118110236204" header="0.31496062992126" footer="0.31496062992126"/>
  <pageSetup paperSize="9"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E169"/>
  <sheetViews>
    <sheetView showZeros="0" view="pageBreakPreview" zoomScale="115" zoomScaleNormal="115" workbookViewId="0">
      <selection activeCell="E42" sqref="E42"/>
    </sheetView>
  </sheetViews>
  <sheetFormatPr defaultColWidth="8.90625" defaultRowHeight="14" x14ac:dyDescent="0.25"/>
  <cols>
    <col min="1" max="1" width="8.81640625" style="65" customWidth="1"/>
    <col min="2" max="2" width="33" style="2" customWidth="1"/>
    <col min="3" max="3" width="6.81640625" style="2" customWidth="1"/>
    <col min="4" max="4" width="13.81640625" style="40" customWidth="1"/>
    <col min="5" max="5" width="14.81640625" style="40" customWidth="1"/>
    <col min="6" max="6" width="15.81640625" style="66" customWidth="1"/>
    <col min="7" max="7" width="17.6328125" style="40" hidden="1" customWidth="1"/>
    <col min="8" max="26" width="12.6328125" style="40" hidden="1" customWidth="1"/>
    <col min="27" max="29" width="12.6328125" style="40" customWidth="1"/>
    <col min="30" max="31" width="8.90625" style="40"/>
    <col min="32" max="16384" width="8.90625" style="2"/>
  </cols>
  <sheetData>
    <row r="1" spans="1:31" ht="35" customHeight="1" x14ac:dyDescent="0.25">
      <c r="A1" s="95" t="s">
        <v>12</v>
      </c>
      <c r="B1" s="95"/>
      <c r="C1" s="95"/>
      <c r="D1" s="95"/>
      <c r="E1" s="95"/>
      <c r="F1" s="95"/>
    </row>
    <row r="2" spans="1:31" ht="25.25" customHeight="1" x14ac:dyDescent="0.25">
      <c r="A2" s="96" t="str">
        <f>'100章'!A3:F3</f>
        <v>项目名称：乌海市G244线K13+431-K21+800段公路养护工程施工招标（二次）</v>
      </c>
      <c r="B2" s="96"/>
      <c r="C2" s="96"/>
      <c r="D2" s="96"/>
      <c r="E2" s="96"/>
      <c r="F2" s="96"/>
    </row>
    <row r="3" spans="1:31" ht="25.25" customHeight="1" x14ac:dyDescent="0.25">
      <c r="A3" s="96" t="str">
        <f>'100章'!A4:F4</f>
        <v>标段名称：G244WHSG（EC）-1</v>
      </c>
      <c r="B3" s="96"/>
      <c r="C3" s="96"/>
      <c r="D3" s="96"/>
      <c r="E3" s="96"/>
      <c r="F3" s="96"/>
    </row>
    <row r="4" spans="1:31" ht="22.5" customHeight="1" x14ac:dyDescent="0.25">
      <c r="A4" s="97" t="s">
        <v>42</v>
      </c>
      <c r="B4" s="97"/>
      <c r="C4" s="97"/>
      <c r="D4" s="97"/>
      <c r="E4" s="97"/>
      <c r="F4" s="97"/>
    </row>
    <row r="5" spans="1:31" ht="22.5" customHeight="1" x14ac:dyDescent="0.25">
      <c r="A5" s="49" t="s">
        <v>14</v>
      </c>
      <c r="B5" s="42" t="s">
        <v>15</v>
      </c>
      <c r="C5" s="41" t="s">
        <v>16</v>
      </c>
      <c r="D5" s="43" t="s">
        <v>17</v>
      </c>
      <c r="E5" s="43" t="s">
        <v>18</v>
      </c>
      <c r="F5" s="50" t="s">
        <v>19</v>
      </c>
    </row>
    <row r="6" spans="1:31" s="64" customFormat="1" ht="25" customHeight="1" x14ac:dyDescent="0.25">
      <c r="A6" s="67" t="s">
        <v>126</v>
      </c>
      <c r="B6" s="52" t="s">
        <v>127</v>
      </c>
      <c r="C6" s="58"/>
      <c r="D6" s="54">
        <f>SUM(G6:Z6)</f>
        <v>0</v>
      </c>
      <c r="E6" s="26"/>
      <c r="F6" s="55">
        <f>ROUND(D6*E6,0)</f>
        <v>0</v>
      </c>
      <c r="G6" s="60"/>
      <c r="H6" s="60"/>
      <c r="I6" s="60"/>
      <c r="J6" s="60"/>
      <c r="K6" s="60"/>
      <c r="L6" s="60"/>
      <c r="M6" s="60"/>
      <c r="N6" s="60"/>
      <c r="O6" s="60"/>
      <c r="P6" s="60"/>
      <c r="Q6" s="60"/>
      <c r="R6" s="60"/>
      <c r="S6" s="60"/>
      <c r="T6" s="60"/>
      <c r="U6" s="60"/>
      <c r="V6" s="60"/>
      <c r="W6" s="60"/>
      <c r="X6" s="60"/>
      <c r="Y6" s="60"/>
      <c r="Z6" s="60"/>
      <c r="AA6" s="60"/>
      <c r="AB6" s="60"/>
      <c r="AC6" s="60"/>
      <c r="AD6" s="60"/>
      <c r="AE6" s="60"/>
    </row>
    <row r="7" spans="1:31" s="64" customFormat="1" ht="25" customHeight="1" x14ac:dyDescent="0.25">
      <c r="A7" s="67" t="s">
        <v>128</v>
      </c>
      <c r="B7" s="62" t="s">
        <v>129</v>
      </c>
      <c r="C7" s="58"/>
      <c r="D7" s="54">
        <f t="shared" ref="D7:D50" si="0">SUM(G7:Z7)</f>
        <v>0</v>
      </c>
      <c r="E7" s="26"/>
      <c r="F7" s="55">
        <f t="shared" ref="F7:F50" si="1">ROUND(D7*E7,0)</f>
        <v>0</v>
      </c>
      <c r="G7" s="60"/>
      <c r="H7" s="60"/>
      <c r="I7" s="60"/>
      <c r="J7" s="60"/>
      <c r="K7" s="60"/>
      <c r="L7" s="60"/>
      <c r="M7" s="60"/>
      <c r="N7" s="60"/>
      <c r="O7" s="60"/>
      <c r="P7" s="60"/>
      <c r="Q7" s="60"/>
      <c r="R7" s="60"/>
      <c r="S7" s="60"/>
      <c r="T7" s="60"/>
      <c r="U7" s="60"/>
      <c r="V7" s="60"/>
      <c r="W7" s="60"/>
      <c r="X7" s="60"/>
      <c r="Y7" s="60"/>
      <c r="Z7" s="60"/>
      <c r="AA7" s="60"/>
      <c r="AB7" s="60"/>
      <c r="AC7" s="60"/>
      <c r="AD7" s="60"/>
      <c r="AE7" s="60"/>
    </row>
    <row r="8" spans="1:31" s="64" customFormat="1" ht="25" customHeight="1" x14ac:dyDescent="0.25">
      <c r="A8" s="67" t="s">
        <v>85</v>
      </c>
      <c r="B8" s="62" t="s">
        <v>130</v>
      </c>
      <c r="C8" s="58" t="s">
        <v>269</v>
      </c>
      <c r="D8" s="54">
        <f t="shared" si="0"/>
        <v>82.5</v>
      </c>
      <c r="E8" s="26"/>
      <c r="F8" s="55">
        <f t="shared" si="1"/>
        <v>0</v>
      </c>
      <c r="G8" s="60">
        <f>15+30+37.5</f>
        <v>82.5</v>
      </c>
      <c r="H8" s="60"/>
      <c r="I8" s="60"/>
      <c r="J8" s="60"/>
      <c r="K8" s="60"/>
      <c r="L8" s="60"/>
      <c r="M8" s="60"/>
      <c r="N8" s="60"/>
      <c r="O8" s="60"/>
      <c r="P8" s="60"/>
      <c r="Q8" s="60"/>
      <c r="R8" s="60"/>
      <c r="S8" s="60"/>
      <c r="T8" s="60"/>
      <c r="U8" s="60"/>
      <c r="V8" s="60"/>
      <c r="W8" s="60"/>
      <c r="X8" s="60"/>
      <c r="Y8" s="60"/>
      <c r="Z8" s="60"/>
      <c r="AA8" s="60"/>
      <c r="AB8" s="60"/>
      <c r="AC8" s="60"/>
      <c r="AD8" s="60"/>
      <c r="AE8" s="60"/>
    </row>
    <row r="9" spans="1:31" s="64" customFormat="1" ht="25" customHeight="1" x14ac:dyDescent="0.25">
      <c r="A9" s="67" t="s">
        <v>131</v>
      </c>
      <c r="B9" s="62" t="s">
        <v>132</v>
      </c>
      <c r="C9" s="58"/>
      <c r="D9" s="54">
        <f t="shared" si="0"/>
        <v>0</v>
      </c>
      <c r="E9" s="26"/>
      <c r="F9" s="55">
        <f t="shared" si="1"/>
        <v>0</v>
      </c>
      <c r="G9" s="60"/>
      <c r="H9" s="60"/>
      <c r="I9" s="60"/>
      <c r="J9" s="60"/>
      <c r="K9" s="60"/>
      <c r="L9" s="60"/>
      <c r="M9" s="60"/>
      <c r="N9" s="60"/>
      <c r="O9" s="60"/>
      <c r="P9" s="60"/>
      <c r="Q9" s="60"/>
      <c r="R9" s="60"/>
      <c r="S9" s="60"/>
      <c r="T9" s="60"/>
      <c r="U9" s="60"/>
      <c r="V9" s="60"/>
      <c r="W9" s="60"/>
      <c r="X9" s="60"/>
      <c r="Y9" s="60"/>
      <c r="Z9" s="60"/>
      <c r="AA9" s="60"/>
      <c r="AB9" s="60"/>
      <c r="AC9" s="60"/>
      <c r="AD9" s="60"/>
      <c r="AE9" s="60"/>
    </row>
    <row r="10" spans="1:31" s="64" customFormat="1" ht="25" customHeight="1" x14ac:dyDescent="0.25">
      <c r="A10" s="67" t="s">
        <v>91</v>
      </c>
      <c r="B10" s="62" t="s">
        <v>133</v>
      </c>
      <c r="C10" s="58"/>
      <c r="D10" s="54">
        <f t="shared" si="0"/>
        <v>0</v>
      </c>
      <c r="E10" s="26"/>
      <c r="F10" s="55">
        <f t="shared" si="1"/>
        <v>0</v>
      </c>
      <c r="G10" s="60"/>
      <c r="H10" s="60"/>
      <c r="I10" s="60"/>
      <c r="J10" s="60"/>
      <c r="K10" s="60"/>
      <c r="L10" s="60"/>
      <c r="M10" s="60"/>
      <c r="N10" s="60"/>
      <c r="O10" s="60"/>
      <c r="P10" s="60"/>
      <c r="Q10" s="60"/>
      <c r="R10" s="60"/>
      <c r="S10" s="60"/>
      <c r="T10" s="60"/>
      <c r="U10" s="60"/>
      <c r="V10" s="60"/>
      <c r="W10" s="60"/>
      <c r="X10" s="60"/>
      <c r="Y10" s="60"/>
      <c r="Z10" s="60"/>
      <c r="AA10" s="60"/>
      <c r="AB10" s="60"/>
      <c r="AC10" s="60"/>
      <c r="AD10" s="60"/>
      <c r="AE10" s="60"/>
    </row>
    <row r="11" spans="1:31" s="64" customFormat="1" ht="25" customHeight="1" x14ac:dyDescent="0.25">
      <c r="A11" s="67" t="s">
        <v>92</v>
      </c>
      <c r="B11" s="62" t="s">
        <v>134</v>
      </c>
      <c r="C11" s="58" t="s">
        <v>269</v>
      </c>
      <c r="D11" s="54">
        <f t="shared" si="0"/>
        <v>103.2</v>
      </c>
      <c r="E11" s="26"/>
      <c r="F11" s="55">
        <f t="shared" si="1"/>
        <v>0</v>
      </c>
      <c r="G11" s="60">
        <f>18.8+37.5+46.9</f>
        <v>103.2</v>
      </c>
      <c r="H11" s="60"/>
      <c r="I11" s="60"/>
      <c r="J11" s="60"/>
      <c r="K11" s="60"/>
      <c r="L11" s="60"/>
      <c r="M11" s="60"/>
      <c r="N11" s="60"/>
      <c r="O11" s="60"/>
      <c r="P11" s="60"/>
      <c r="Q11" s="60"/>
      <c r="R11" s="60"/>
      <c r="S11" s="60"/>
      <c r="T11" s="60"/>
      <c r="U11" s="60"/>
      <c r="V11" s="60"/>
      <c r="W11" s="60"/>
      <c r="X11" s="60"/>
      <c r="Y11" s="60"/>
      <c r="Z11" s="60"/>
      <c r="AA11" s="60"/>
      <c r="AB11" s="60"/>
      <c r="AC11" s="60"/>
      <c r="AD11" s="60"/>
      <c r="AE11" s="60"/>
    </row>
    <row r="12" spans="1:31" s="64" customFormat="1" ht="25" customHeight="1" x14ac:dyDescent="0.25">
      <c r="A12" s="67" t="s">
        <v>81</v>
      </c>
      <c r="B12" s="62" t="s">
        <v>82</v>
      </c>
      <c r="C12" s="58"/>
      <c r="D12" s="54">
        <f t="shared" si="0"/>
        <v>0</v>
      </c>
      <c r="E12" s="26"/>
      <c r="F12" s="55">
        <f t="shared" si="1"/>
        <v>0</v>
      </c>
      <c r="G12" s="60"/>
      <c r="H12" s="60"/>
      <c r="I12" s="60"/>
      <c r="J12" s="60"/>
      <c r="K12" s="60"/>
      <c r="L12" s="60"/>
      <c r="M12" s="60"/>
      <c r="N12" s="60"/>
      <c r="O12" s="60"/>
      <c r="P12" s="60"/>
      <c r="Q12" s="60"/>
      <c r="R12" s="60"/>
      <c r="S12" s="60"/>
      <c r="T12" s="60"/>
      <c r="U12" s="60"/>
      <c r="V12" s="60"/>
      <c r="W12" s="60"/>
      <c r="X12" s="60"/>
      <c r="Y12" s="60"/>
      <c r="Z12" s="60"/>
      <c r="AA12" s="60"/>
      <c r="AB12" s="60"/>
      <c r="AC12" s="60"/>
      <c r="AD12" s="60"/>
      <c r="AE12" s="60"/>
    </row>
    <row r="13" spans="1:31" s="64" customFormat="1" ht="25" customHeight="1" x14ac:dyDescent="0.25">
      <c r="A13" s="67" t="s">
        <v>83</v>
      </c>
      <c r="B13" s="62" t="s">
        <v>84</v>
      </c>
      <c r="C13" s="68"/>
      <c r="D13" s="54">
        <f t="shared" si="0"/>
        <v>0</v>
      </c>
      <c r="E13" s="26"/>
      <c r="F13" s="55">
        <f t="shared" si="1"/>
        <v>0</v>
      </c>
      <c r="G13" s="60"/>
      <c r="H13" s="60"/>
      <c r="I13" s="60"/>
      <c r="J13" s="60"/>
      <c r="K13" s="60"/>
      <c r="L13" s="60"/>
      <c r="M13" s="60"/>
      <c r="N13" s="60"/>
      <c r="O13" s="60"/>
      <c r="P13" s="60"/>
      <c r="Q13" s="60"/>
      <c r="R13" s="60"/>
      <c r="S13" s="60"/>
      <c r="T13" s="60"/>
      <c r="U13" s="60"/>
      <c r="V13" s="60"/>
      <c r="W13" s="60"/>
      <c r="X13" s="60"/>
      <c r="Y13" s="60"/>
      <c r="Z13" s="60"/>
      <c r="AA13" s="60"/>
      <c r="AB13" s="60"/>
      <c r="AC13" s="60"/>
      <c r="AD13" s="60"/>
      <c r="AE13" s="60"/>
    </row>
    <row r="14" spans="1:31" s="64" customFormat="1" ht="25" customHeight="1" x14ac:dyDescent="0.25">
      <c r="A14" s="69" t="s">
        <v>85</v>
      </c>
      <c r="B14" s="70" t="s">
        <v>86</v>
      </c>
      <c r="C14" s="58" t="s">
        <v>269</v>
      </c>
      <c r="D14" s="54">
        <f t="shared" si="0"/>
        <v>148.03</v>
      </c>
      <c r="E14" s="26"/>
      <c r="F14" s="55">
        <f t="shared" si="1"/>
        <v>0</v>
      </c>
      <c r="G14" s="60">
        <f>(2200+147)*0.05</f>
        <v>117.35</v>
      </c>
      <c r="H14" s="60">
        <f>(210+210)*0.02</f>
        <v>8.4</v>
      </c>
      <c r="I14" s="60">
        <f>(105+105)*0.75/100</f>
        <v>1.58</v>
      </c>
      <c r="J14" s="60">
        <f>3.8+7.5+9.4</f>
        <v>20.7</v>
      </c>
      <c r="K14" s="60"/>
      <c r="L14" s="60"/>
      <c r="M14" s="60"/>
      <c r="N14" s="60"/>
      <c r="O14" s="60"/>
      <c r="P14" s="60"/>
      <c r="Q14" s="60"/>
      <c r="R14" s="60"/>
      <c r="S14" s="60"/>
      <c r="T14" s="60"/>
      <c r="U14" s="60"/>
      <c r="V14" s="60"/>
      <c r="W14" s="60"/>
      <c r="X14" s="60"/>
      <c r="Y14" s="60"/>
      <c r="Z14" s="60"/>
      <c r="AA14" s="60"/>
      <c r="AB14" s="60"/>
      <c r="AC14" s="60"/>
      <c r="AD14" s="60"/>
      <c r="AE14" s="60"/>
    </row>
    <row r="15" spans="1:31" s="64" customFormat="1" ht="25" customHeight="1" x14ac:dyDescent="0.25">
      <c r="A15" s="71" t="s">
        <v>135</v>
      </c>
      <c r="B15" s="72" t="s">
        <v>136</v>
      </c>
      <c r="C15" s="73"/>
      <c r="D15" s="54">
        <f t="shared" si="0"/>
        <v>0</v>
      </c>
      <c r="E15" s="26"/>
      <c r="F15" s="55">
        <f t="shared" si="1"/>
        <v>0</v>
      </c>
      <c r="G15" s="60"/>
      <c r="H15" s="60"/>
      <c r="I15" s="60"/>
      <c r="J15" s="60"/>
      <c r="K15" s="60"/>
      <c r="L15" s="60"/>
      <c r="M15" s="60"/>
      <c r="N15" s="60"/>
      <c r="O15" s="60"/>
      <c r="P15" s="60"/>
      <c r="Q15" s="60"/>
      <c r="R15" s="60"/>
      <c r="S15" s="60"/>
      <c r="T15" s="60"/>
      <c r="U15" s="60"/>
      <c r="V15" s="60"/>
      <c r="W15" s="60"/>
      <c r="X15" s="60"/>
      <c r="Y15" s="60"/>
      <c r="Z15" s="60"/>
      <c r="AA15" s="60"/>
      <c r="AB15" s="60"/>
      <c r="AC15" s="60"/>
      <c r="AD15" s="60"/>
      <c r="AE15" s="60"/>
    </row>
    <row r="16" spans="1:31" s="64" customFormat="1" ht="25" customHeight="1" x14ac:dyDescent="0.25">
      <c r="A16" s="71" t="s">
        <v>89</v>
      </c>
      <c r="B16" s="72" t="s">
        <v>137</v>
      </c>
      <c r="C16" s="73"/>
      <c r="D16" s="54">
        <f t="shared" si="0"/>
        <v>0</v>
      </c>
      <c r="E16" s="26"/>
      <c r="F16" s="55">
        <f t="shared" si="1"/>
        <v>0</v>
      </c>
      <c r="G16" s="60"/>
      <c r="H16" s="60"/>
      <c r="I16" s="60"/>
      <c r="J16" s="60"/>
      <c r="K16" s="60"/>
      <c r="L16" s="60"/>
      <c r="M16" s="60"/>
      <c r="N16" s="60"/>
      <c r="O16" s="60"/>
      <c r="P16" s="60"/>
      <c r="Q16" s="60"/>
      <c r="R16" s="60"/>
      <c r="S16" s="60"/>
      <c r="T16" s="60"/>
      <c r="U16" s="60"/>
      <c r="V16" s="60"/>
      <c r="W16" s="60"/>
      <c r="X16" s="60"/>
      <c r="Y16" s="60"/>
      <c r="Z16" s="60"/>
      <c r="AA16" s="60"/>
      <c r="AB16" s="60"/>
      <c r="AC16" s="60"/>
      <c r="AD16" s="60"/>
      <c r="AE16" s="60"/>
    </row>
    <row r="17" spans="1:31" s="64" customFormat="1" ht="25" customHeight="1" x14ac:dyDescent="0.25">
      <c r="A17" s="71" t="s">
        <v>96</v>
      </c>
      <c r="B17" s="72" t="s">
        <v>139</v>
      </c>
      <c r="C17" s="73" t="s">
        <v>138</v>
      </c>
      <c r="D17" s="54">
        <f t="shared" si="0"/>
        <v>6882.6</v>
      </c>
      <c r="E17" s="26"/>
      <c r="F17" s="55">
        <f t="shared" si="1"/>
        <v>0</v>
      </c>
      <c r="G17" s="60">
        <f>566.3+875+187.5+625+800+575+680+875+268.8+550+880</f>
        <v>6882.6</v>
      </c>
      <c r="H17" s="60"/>
      <c r="I17" s="60"/>
      <c r="J17" s="60"/>
      <c r="K17" s="60"/>
      <c r="L17" s="60"/>
      <c r="M17" s="60"/>
      <c r="N17" s="60"/>
      <c r="O17" s="60"/>
      <c r="P17" s="60"/>
      <c r="Q17" s="60"/>
      <c r="R17" s="60"/>
      <c r="S17" s="60"/>
      <c r="T17" s="60"/>
      <c r="U17" s="60"/>
      <c r="V17" s="60"/>
      <c r="W17" s="60"/>
      <c r="X17" s="60"/>
      <c r="Y17" s="60"/>
      <c r="Z17" s="60"/>
      <c r="AA17" s="60"/>
      <c r="AB17" s="60"/>
      <c r="AC17" s="60"/>
      <c r="AD17" s="60"/>
      <c r="AE17" s="60"/>
    </row>
    <row r="18" spans="1:31" s="64" customFormat="1" ht="25" customHeight="1" x14ac:dyDescent="0.25">
      <c r="A18" s="71" t="s">
        <v>87</v>
      </c>
      <c r="B18" s="72" t="s">
        <v>88</v>
      </c>
      <c r="C18" s="73"/>
      <c r="D18" s="54">
        <f t="shared" si="0"/>
        <v>0</v>
      </c>
      <c r="E18" s="26"/>
      <c r="F18" s="55">
        <f t="shared" si="1"/>
        <v>0</v>
      </c>
      <c r="G18" s="60"/>
      <c r="H18" s="60"/>
      <c r="I18" s="60"/>
      <c r="J18" s="60"/>
      <c r="K18" s="60"/>
      <c r="L18" s="60"/>
      <c r="M18" s="60"/>
      <c r="N18" s="60"/>
      <c r="O18" s="60"/>
      <c r="P18" s="60"/>
      <c r="Q18" s="60"/>
      <c r="R18" s="60"/>
      <c r="S18" s="60"/>
      <c r="T18" s="60"/>
      <c r="U18" s="60"/>
      <c r="V18" s="60"/>
      <c r="W18" s="60"/>
      <c r="X18" s="60"/>
      <c r="Y18" s="60"/>
      <c r="Z18" s="60"/>
      <c r="AA18" s="60"/>
      <c r="AB18" s="60"/>
      <c r="AC18" s="60"/>
      <c r="AD18" s="60"/>
      <c r="AE18" s="60"/>
    </row>
    <row r="19" spans="1:31" s="64" customFormat="1" ht="25" customHeight="1" x14ac:dyDescent="0.25">
      <c r="A19" s="51" t="s">
        <v>89</v>
      </c>
      <c r="B19" s="74" t="s">
        <v>90</v>
      </c>
      <c r="C19" s="51"/>
      <c r="D19" s="54">
        <f t="shared" si="0"/>
        <v>0</v>
      </c>
      <c r="E19" s="26"/>
      <c r="F19" s="55">
        <f t="shared" si="1"/>
        <v>0</v>
      </c>
      <c r="G19" s="60"/>
      <c r="H19" s="60"/>
      <c r="I19" s="60"/>
      <c r="J19" s="60"/>
      <c r="K19" s="60"/>
      <c r="L19" s="60"/>
      <c r="M19" s="60"/>
      <c r="N19" s="60"/>
      <c r="O19" s="60"/>
      <c r="P19" s="60"/>
      <c r="Q19" s="60"/>
      <c r="R19" s="60"/>
      <c r="S19" s="60"/>
      <c r="T19" s="60"/>
      <c r="U19" s="60"/>
      <c r="V19" s="60"/>
      <c r="W19" s="60"/>
      <c r="X19" s="60"/>
      <c r="Y19" s="60"/>
      <c r="Z19" s="60"/>
      <c r="AA19" s="60"/>
      <c r="AB19" s="60"/>
      <c r="AC19" s="60"/>
      <c r="AD19" s="60"/>
      <c r="AE19" s="60"/>
    </row>
    <row r="20" spans="1:31" s="64" customFormat="1" ht="35" customHeight="1" x14ac:dyDescent="0.25">
      <c r="A20" s="51" t="s">
        <v>96</v>
      </c>
      <c r="B20" s="75" t="s">
        <v>97</v>
      </c>
      <c r="C20" s="51" t="s">
        <v>268</v>
      </c>
      <c r="D20" s="54">
        <f t="shared" si="0"/>
        <v>61512</v>
      </c>
      <c r="E20" s="26"/>
      <c r="F20" s="55">
        <f t="shared" si="1"/>
        <v>0</v>
      </c>
      <c r="G20" s="60">
        <f>(0.21+0.088+60.606+0.112+0.112+0.112)*1000</f>
        <v>61240</v>
      </c>
      <c r="H20" s="60">
        <f>26+30+30+17+25+34+50+60</f>
        <v>272</v>
      </c>
      <c r="I20" s="60"/>
      <c r="J20" s="60"/>
      <c r="K20" s="60"/>
      <c r="L20" s="60"/>
      <c r="M20" s="60"/>
      <c r="N20" s="60"/>
      <c r="O20" s="60"/>
      <c r="P20" s="60"/>
      <c r="Q20" s="60"/>
      <c r="R20" s="60"/>
      <c r="S20" s="60"/>
      <c r="T20" s="60"/>
      <c r="U20" s="60"/>
      <c r="V20" s="60"/>
      <c r="W20" s="60"/>
      <c r="X20" s="60"/>
      <c r="Y20" s="60"/>
      <c r="Z20" s="60"/>
      <c r="AA20" s="60"/>
      <c r="AB20" s="60"/>
      <c r="AC20" s="60"/>
      <c r="AD20" s="60"/>
      <c r="AE20" s="60"/>
    </row>
    <row r="21" spans="1:31" s="64" customFormat="1" ht="25" customHeight="1" x14ac:dyDescent="0.25">
      <c r="A21" s="51" t="s">
        <v>91</v>
      </c>
      <c r="B21" s="74" t="s">
        <v>111</v>
      </c>
      <c r="C21" s="51"/>
      <c r="D21" s="54">
        <f t="shared" si="0"/>
        <v>0</v>
      </c>
      <c r="E21" s="26"/>
      <c r="F21" s="55">
        <f t="shared" si="1"/>
        <v>0</v>
      </c>
      <c r="G21" s="60"/>
      <c r="H21" s="60"/>
      <c r="I21" s="60"/>
      <c r="J21" s="60"/>
      <c r="K21" s="60"/>
      <c r="L21" s="60"/>
      <c r="M21" s="60"/>
      <c r="N21" s="60"/>
      <c r="O21" s="60"/>
      <c r="P21" s="60"/>
      <c r="Q21" s="60"/>
      <c r="R21" s="60"/>
      <c r="S21" s="60"/>
      <c r="T21" s="60"/>
      <c r="U21" s="60"/>
      <c r="V21" s="60"/>
      <c r="W21" s="60"/>
      <c r="X21" s="60"/>
      <c r="Y21" s="60"/>
      <c r="Z21" s="60"/>
      <c r="AA21" s="60"/>
      <c r="AB21" s="60"/>
      <c r="AC21" s="60"/>
      <c r="AD21" s="60"/>
      <c r="AE21" s="60"/>
    </row>
    <row r="22" spans="1:31" s="64" customFormat="1" ht="35" customHeight="1" x14ac:dyDescent="0.25">
      <c r="A22" s="51" t="s">
        <v>92</v>
      </c>
      <c r="B22" s="72" t="s">
        <v>93</v>
      </c>
      <c r="C22" s="51" t="s">
        <v>268</v>
      </c>
      <c r="D22" s="54">
        <f t="shared" si="0"/>
        <v>27387</v>
      </c>
      <c r="E22" s="26"/>
      <c r="F22" s="55">
        <f t="shared" si="1"/>
        <v>0</v>
      </c>
      <c r="G22" s="60">
        <f>(0.719+11.34+11.403+0.112+0.112+0.938)*1000</f>
        <v>24624</v>
      </c>
      <c r="H22" s="60">
        <f>2590+20+52+75+26</f>
        <v>2763</v>
      </c>
      <c r="I22" s="60"/>
      <c r="J22" s="60"/>
      <c r="K22" s="60"/>
      <c r="L22" s="60"/>
      <c r="M22" s="60"/>
      <c r="N22" s="60"/>
      <c r="O22" s="60"/>
      <c r="P22" s="60"/>
      <c r="Q22" s="60"/>
      <c r="R22" s="60"/>
      <c r="S22" s="60"/>
      <c r="T22" s="60"/>
      <c r="U22" s="60"/>
      <c r="V22" s="60"/>
      <c r="W22" s="60"/>
      <c r="X22" s="60"/>
      <c r="Y22" s="60"/>
      <c r="Z22" s="60"/>
      <c r="AA22" s="60"/>
      <c r="AB22" s="60"/>
      <c r="AC22" s="60"/>
      <c r="AD22" s="60"/>
      <c r="AE22" s="60"/>
    </row>
    <row r="23" spans="1:31" s="64" customFormat="1" ht="35" customHeight="1" x14ac:dyDescent="0.25">
      <c r="A23" s="51" t="s">
        <v>94</v>
      </c>
      <c r="B23" s="72" t="s">
        <v>95</v>
      </c>
      <c r="C23" s="51" t="s">
        <v>268</v>
      </c>
      <c r="D23" s="54">
        <f t="shared" si="0"/>
        <v>2347</v>
      </c>
      <c r="E23" s="26"/>
      <c r="F23" s="55">
        <f t="shared" si="1"/>
        <v>0</v>
      </c>
      <c r="G23" s="60">
        <f>(2.2+0.147)*1000</f>
        <v>2347</v>
      </c>
      <c r="H23" s="60"/>
      <c r="I23" s="60"/>
      <c r="J23" s="60"/>
      <c r="K23" s="60"/>
      <c r="L23" s="60"/>
      <c r="M23" s="60"/>
      <c r="N23" s="60"/>
      <c r="O23" s="60"/>
      <c r="P23" s="60"/>
      <c r="Q23" s="60"/>
      <c r="R23" s="60"/>
      <c r="S23" s="60"/>
      <c r="T23" s="60"/>
      <c r="U23" s="60"/>
      <c r="V23" s="60"/>
      <c r="W23" s="60"/>
      <c r="X23" s="60"/>
      <c r="Y23" s="60"/>
      <c r="Z23" s="60"/>
      <c r="AA23" s="60"/>
      <c r="AB23" s="60"/>
      <c r="AC23" s="60"/>
      <c r="AD23" s="60"/>
      <c r="AE23" s="60"/>
    </row>
    <row r="24" spans="1:31" s="64" customFormat="1" ht="25" customHeight="1" x14ac:dyDescent="0.25">
      <c r="A24" s="51" t="s">
        <v>98</v>
      </c>
      <c r="B24" s="76" t="s">
        <v>99</v>
      </c>
      <c r="C24" s="68"/>
      <c r="D24" s="54">
        <f t="shared" si="0"/>
        <v>0</v>
      </c>
      <c r="E24" s="26"/>
      <c r="F24" s="55">
        <f t="shared" si="1"/>
        <v>0</v>
      </c>
      <c r="G24" s="60"/>
      <c r="H24" s="60"/>
      <c r="I24" s="60"/>
      <c r="J24" s="60"/>
      <c r="K24" s="60"/>
      <c r="L24" s="60"/>
      <c r="M24" s="60"/>
      <c r="N24" s="60"/>
      <c r="O24" s="60"/>
      <c r="P24" s="60"/>
      <c r="Q24" s="60"/>
      <c r="R24" s="60"/>
      <c r="S24" s="60"/>
      <c r="T24" s="60"/>
      <c r="U24" s="60"/>
      <c r="V24" s="60"/>
      <c r="W24" s="60"/>
      <c r="X24" s="60"/>
      <c r="Y24" s="60"/>
      <c r="Z24" s="60"/>
      <c r="AA24" s="60"/>
      <c r="AB24" s="60"/>
      <c r="AC24" s="60"/>
      <c r="AD24" s="60"/>
      <c r="AE24" s="60"/>
    </row>
    <row r="25" spans="1:31" s="64" customFormat="1" ht="25" customHeight="1" x14ac:dyDescent="0.25">
      <c r="A25" s="51" t="s">
        <v>89</v>
      </c>
      <c r="B25" s="77" t="s">
        <v>100</v>
      </c>
      <c r="C25" s="78"/>
      <c r="D25" s="54">
        <f t="shared" si="0"/>
        <v>0</v>
      </c>
      <c r="E25" s="26"/>
      <c r="F25" s="55">
        <f t="shared" si="1"/>
        <v>0</v>
      </c>
      <c r="G25" s="60"/>
      <c r="H25" s="60"/>
      <c r="I25" s="60"/>
      <c r="J25" s="60"/>
      <c r="K25" s="60"/>
      <c r="L25" s="60"/>
      <c r="M25" s="60"/>
      <c r="N25" s="60"/>
      <c r="O25" s="60"/>
      <c r="P25" s="60"/>
      <c r="Q25" s="60"/>
      <c r="R25" s="60"/>
      <c r="S25" s="60"/>
      <c r="T25" s="60"/>
      <c r="U25" s="60"/>
      <c r="V25" s="60"/>
      <c r="W25" s="60"/>
      <c r="X25" s="60"/>
      <c r="Y25" s="60"/>
      <c r="Z25" s="60"/>
      <c r="AA25" s="60"/>
      <c r="AB25" s="60"/>
      <c r="AC25" s="60"/>
      <c r="AD25" s="60"/>
      <c r="AE25" s="60"/>
    </row>
    <row r="26" spans="1:31" s="64" customFormat="1" ht="25" customHeight="1" x14ac:dyDescent="0.25">
      <c r="A26" s="67" t="s">
        <v>96</v>
      </c>
      <c r="B26" s="77" t="s">
        <v>101</v>
      </c>
      <c r="C26" s="78" t="s">
        <v>268</v>
      </c>
      <c r="D26" s="54">
        <f t="shared" si="0"/>
        <v>91246</v>
      </c>
      <c r="E26" s="26"/>
      <c r="F26" s="55">
        <f t="shared" si="1"/>
        <v>0</v>
      </c>
      <c r="G26" s="60">
        <f>(0.719+11.34+0.21+0.088+60.606+11.403+2.2+0.147+0.112+0.112+0.938+0.112+0.112+0.112)*1000</f>
        <v>88211</v>
      </c>
      <c r="H26" s="60">
        <f>2590+20+52+75+26+26+30+30+17+25+34+50+60</f>
        <v>3035</v>
      </c>
      <c r="I26" s="60"/>
      <c r="J26" s="60"/>
      <c r="K26" s="60"/>
      <c r="L26" s="60"/>
      <c r="M26" s="60"/>
      <c r="N26" s="60"/>
      <c r="O26" s="60"/>
      <c r="P26" s="60"/>
      <c r="Q26" s="60"/>
      <c r="R26" s="60"/>
      <c r="S26" s="60"/>
      <c r="T26" s="60"/>
      <c r="U26" s="60"/>
      <c r="V26" s="60"/>
      <c r="W26" s="60"/>
      <c r="X26" s="60"/>
      <c r="Y26" s="60"/>
      <c r="Z26" s="60"/>
      <c r="AA26" s="60"/>
      <c r="AB26" s="60"/>
      <c r="AC26" s="60"/>
      <c r="AD26" s="60"/>
      <c r="AE26" s="60"/>
    </row>
    <row r="27" spans="1:31" s="64" customFormat="1" ht="25" customHeight="1" x14ac:dyDescent="0.25">
      <c r="A27" s="67" t="s">
        <v>107</v>
      </c>
      <c r="B27" s="77" t="s">
        <v>108</v>
      </c>
      <c r="C27" s="78"/>
      <c r="D27" s="54">
        <f t="shared" si="0"/>
        <v>0</v>
      </c>
      <c r="E27" s="27"/>
      <c r="F27" s="55">
        <f t="shared" si="1"/>
        <v>0</v>
      </c>
      <c r="G27" s="60"/>
      <c r="H27" s="60"/>
      <c r="I27" s="60"/>
      <c r="J27" s="60"/>
      <c r="K27" s="60"/>
      <c r="L27" s="60"/>
      <c r="M27" s="60"/>
      <c r="N27" s="60"/>
      <c r="O27" s="60"/>
      <c r="P27" s="60"/>
      <c r="Q27" s="60"/>
      <c r="R27" s="60"/>
      <c r="S27" s="60"/>
      <c r="T27" s="60"/>
      <c r="U27" s="60"/>
      <c r="V27" s="60"/>
      <c r="W27" s="60"/>
      <c r="X27" s="60"/>
      <c r="Y27" s="60"/>
      <c r="Z27" s="60"/>
      <c r="AA27" s="60"/>
      <c r="AB27" s="60"/>
      <c r="AC27" s="60"/>
      <c r="AD27" s="60"/>
      <c r="AE27" s="60"/>
    </row>
    <row r="28" spans="1:31" s="64" customFormat="1" ht="25" customHeight="1" x14ac:dyDescent="0.25">
      <c r="A28" s="67" t="s">
        <v>89</v>
      </c>
      <c r="B28" s="77" t="s">
        <v>109</v>
      </c>
      <c r="C28" s="78"/>
      <c r="D28" s="54">
        <f t="shared" si="0"/>
        <v>0</v>
      </c>
      <c r="E28" s="27"/>
      <c r="F28" s="55">
        <f t="shared" si="1"/>
        <v>0</v>
      </c>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row>
    <row r="29" spans="1:31" s="64" customFormat="1" ht="35" customHeight="1" x14ac:dyDescent="0.25">
      <c r="A29" s="67" t="s">
        <v>96</v>
      </c>
      <c r="B29" s="77" t="s">
        <v>112</v>
      </c>
      <c r="C29" s="78" t="s">
        <v>267</v>
      </c>
      <c r="D29" s="54">
        <f t="shared" si="0"/>
        <v>332.4</v>
      </c>
      <c r="E29" s="27"/>
      <c r="F29" s="55">
        <f t="shared" si="1"/>
        <v>0</v>
      </c>
      <c r="G29" s="60">
        <f>92.5</f>
        <v>92.5</v>
      </c>
      <c r="H29" s="60">
        <f>239.9</f>
        <v>239.9</v>
      </c>
      <c r="I29" s="60"/>
      <c r="J29" s="60"/>
      <c r="K29" s="60"/>
      <c r="L29" s="60"/>
      <c r="M29" s="60"/>
      <c r="N29" s="60"/>
      <c r="O29" s="60"/>
      <c r="P29" s="60"/>
      <c r="Q29" s="60"/>
      <c r="R29" s="60"/>
      <c r="S29" s="60"/>
      <c r="T29" s="60"/>
      <c r="U29" s="60"/>
      <c r="V29" s="60"/>
      <c r="W29" s="60"/>
      <c r="X29" s="60"/>
      <c r="Y29" s="60"/>
      <c r="Z29" s="60"/>
      <c r="AA29" s="60"/>
      <c r="AB29" s="60"/>
      <c r="AC29" s="60"/>
      <c r="AD29" s="60"/>
      <c r="AE29" s="60"/>
    </row>
    <row r="30" spans="1:31" s="64" customFormat="1" ht="25" customHeight="1" x14ac:dyDescent="0.25">
      <c r="A30" s="67" t="s">
        <v>91</v>
      </c>
      <c r="B30" s="77" t="s">
        <v>141</v>
      </c>
      <c r="C30" s="78"/>
      <c r="D30" s="54">
        <f t="shared" si="0"/>
        <v>0</v>
      </c>
      <c r="E30" s="27"/>
      <c r="F30" s="55">
        <f t="shared" si="1"/>
        <v>0</v>
      </c>
      <c r="G30" s="60"/>
      <c r="H30" s="60"/>
      <c r="I30" s="60"/>
      <c r="J30" s="60"/>
      <c r="K30" s="60"/>
      <c r="L30" s="60"/>
      <c r="M30" s="60"/>
      <c r="N30" s="60"/>
      <c r="O30" s="60"/>
      <c r="P30" s="60"/>
      <c r="Q30" s="60"/>
      <c r="R30" s="60"/>
      <c r="S30" s="60"/>
      <c r="T30" s="60"/>
      <c r="U30" s="60"/>
      <c r="V30" s="60"/>
      <c r="W30" s="60"/>
      <c r="X30" s="60"/>
      <c r="Y30" s="60"/>
      <c r="Z30" s="60"/>
      <c r="AA30" s="60"/>
      <c r="AB30" s="60"/>
      <c r="AC30" s="60"/>
      <c r="AD30" s="60"/>
      <c r="AE30" s="60"/>
    </row>
    <row r="31" spans="1:31" s="64" customFormat="1" ht="25" customHeight="1" x14ac:dyDescent="0.25">
      <c r="A31" s="67" t="s">
        <v>92</v>
      </c>
      <c r="B31" s="77" t="s">
        <v>110</v>
      </c>
      <c r="C31" s="78" t="s">
        <v>267</v>
      </c>
      <c r="D31" s="54">
        <f t="shared" si="0"/>
        <v>4.5</v>
      </c>
      <c r="E31" s="27"/>
      <c r="F31" s="55">
        <f t="shared" si="1"/>
        <v>0</v>
      </c>
      <c r="G31" s="60">
        <f>0.8+0.2+0.4+0.8+0.2+0.3+0.1+0.2+0.3+0.5+0.5+0.2</f>
        <v>4.5</v>
      </c>
      <c r="H31" s="60"/>
      <c r="I31" s="60"/>
      <c r="J31" s="60"/>
      <c r="K31" s="60"/>
      <c r="L31" s="60"/>
      <c r="M31" s="60"/>
      <c r="N31" s="60"/>
      <c r="O31" s="60"/>
      <c r="P31" s="60"/>
      <c r="Q31" s="60"/>
      <c r="R31" s="60"/>
      <c r="S31" s="60"/>
      <c r="T31" s="60"/>
      <c r="U31" s="60"/>
      <c r="V31" s="60"/>
      <c r="W31" s="60"/>
      <c r="X31" s="60"/>
      <c r="Y31" s="60"/>
      <c r="Z31" s="60"/>
      <c r="AA31" s="60"/>
      <c r="AB31" s="60"/>
      <c r="AC31" s="60"/>
      <c r="AD31" s="60"/>
      <c r="AE31" s="60"/>
    </row>
    <row r="32" spans="1:31" s="64" customFormat="1" ht="25" customHeight="1" x14ac:dyDescent="0.25">
      <c r="A32" s="67" t="s">
        <v>102</v>
      </c>
      <c r="B32" s="77" t="s">
        <v>103</v>
      </c>
      <c r="C32" s="78"/>
      <c r="D32" s="54">
        <f t="shared" si="0"/>
        <v>0</v>
      </c>
      <c r="E32" s="27"/>
      <c r="F32" s="55">
        <f t="shared" si="1"/>
        <v>0</v>
      </c>
      <c r="G32" s="60"/>
      <c r="H32" s="60"/>
      <c r="I32" s="60"/>
      <c r="J32" s="60"/>
      <c r="K32" s="60"/>
      <c r="L32" s="60"/>
      <c r="M32" s="60"/>
      <c r="N32" s="60"/>
      <c r="O32" s="60"/>
      <c r="P32" s="60"/>
      <c r="Q32" s="60"/>
      <c r="R32" s="60"/>
      <c r="S32" s="60"/>
      <c r="T32" s="60"/>
      <c r="U32" s="60"/>
      <c r="V32" s="60"/>
      <c r="W32" s="60"/>
      <c r="X32" s="60"/>
      <c r="Y32" s="60"/>
      <c r="Z32" s="60"/>
      <c r="AA32" s="60"/>
      <c r="AB32" s="60"/>
      <c r="AC32" s="60"/>
      <c r="AD32" s="60"/>
      <c r="AE32" s="60"/>
    </row>
    <row r="33" spans="1:31" s="64" customFormat="1" ht="25" customHeight="1" x14ac:dyDescent="0.25">
      <c r="A33" s="67" t="s">
        <v>104</v>
      </c>
      <c r="B33" s="77" t="s">
        <v>105</v>
      </c>
      <c r="C33" s="78"/>
      <c r="D33" s="54">
        <f t="shared" si="0"/>
        <v>0</v>
      </c>
      <c r="E33" s="27"/>
      <c r="F33" s="55">
        <f t="shared" si="1"/>
        <v>0</v>
      </c>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row>
    <row r="34" spans="1:31" s="64" customFormat="1" ht="25" customHeight="1" x14ac:dyDescent="0.25">
      <c r="A34" s="67" t="s">
        <v>85</v>
      </c>
      <c r="B34" s="77" t="s">
        <v>106</v>
      </c>
      <c r="C34" s="78" t="s">
        <v>267</v>
      </c>
      <c r="D34" s="54">
        <f t="shared" si="0"/>
        <v>351.3</v>
      </c>
      <c r="E34" s="27"/>
      <c r="F34" s="55">
        <f t="shared" si="1"/>
        <v>0</v>
      </c>
      <c r="G34" s="60">
        <f>0.8+0.3+219.3</f>
        <v>220.4</v>
      </c>
      <c r="H34" s="60">
        <f>0.9+64.8+65.2</f>
        <v>130.9</v>
      </c>
      <c r="I34" s="60"/>
      <c r="J34" s="60"/>
      <c r="K34" s="60"/>
      <c r="L34" s="60"/>
      <c r="M34" s="60"/>
      <c r="N34" s="60"/>
      <c r="O34" s="60"/>
      <c r="P34" s="60"/>
      <c r="Q34" s="60"/>
      <c r="R34" s="60"/>
      <c r="S34" s="60"/>
      <c r="T34" s="60"/>
      <c r="U34" s="60"/>
      <c r="V34" s="60"/>
      <c r="W34" s="60"/>
      <c r="X34" s="60"/>
      <c r="Y34" s="60"/>
      <c r="Z34" s="60"/>
      <c r="AA34" s="60"/>
      <c r="AB34" s="60"/>
      <c r="AC34" s="60"/>
      <c r="AD34" s="60"/>
      <c r="AE34" s="60"/>
    </row>
    <row r="35" spans="1:31" s="64" customFormat="1" ht="25" customHeight="1" x14ac:dyDescent="0.25">
      <c r="A35" s="67" t="s">
        <v>43</v>
      </c>
      <c r="B35" s="77" t="s">
        <v>44</v>
      </c>
      <c r="C35" s="78"/>
      <c r="D35" s="54">
        <f t="shared" si="0"/>
        <v>0</v>
      </c>
      <c r="E35" s="27"/>
      <c r="F35" s="55">
        <f t="shared" si="1"/>
        <v>0</v>
      </c>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row>
    <row r="36" spans="1:31" s="64" customFormat="1" ht="25" customHeight="1" x14ac:dyDescent="0.25">
      <c r="A36" s="67" t="s">
        <v>45</v>
      </c>
      <c r="B36" s="77" t="s">
        <v>77</v>
      </c>
      <c r="C36" s="79"/>
      <c r="D36" s="54">
        <f t="shared" si="0"/>
        <v>0</v>
      </c>
      <c r="E36" s="27"/>
      <c r="F36" s="55">
        <f t="shared" si="1"/>
        <v>0</v>
      </c>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row>
    <row r="37" spans="1:31" s="64" customFormat="1" ht="25" customHeight="1" x14ac:dyDescent="0.25">
      <c r="A37" s="67" t="s">
        <v>23</v>
      </c>
      <c r="B37" s="80" t="s">
        <v>78</v>
      </c>
      <c r="C37" s="78" t="s">
        <v>270</v>
      </c>
      <c r="D37" s="54">
        <f t="shared" si="0"/>
        <v>87035</v>
      </c>
      <c r="E37" s="27"/>
      <c r="F37" s="55">
        <f t="shared" si="1"/>
        <v>0</v>
      </c>
      <c r="G37" s="56">
        <f>(0.719+11.34+0.21+0.088+60.606+11.403+0.112+0.112+0.938+0.112+0.112+0.112)*1000-210-210-105-105</f>
        <v>85234</v>
      </c>
      <c r="H37" s="60">
        <f>1573</f>
        <v>1573</v>
      </c>
      <c r="I37" s="60">
        <f>75+26+17+50+60</f>
        <v>228</v>
      </c>
      <c r="J37" s="60"/>
      <c r="K37" s="60"/>
      <c r="L37" s="60"/>
      <c r="M37" s="60"/>
      <c r="N37" s="60"/>
      <c r="O37" s="60"/>
      <c r="P37" s="60"/>
      <c r="Q37" s="60"/>
      <c r="R37" s="60"/>
      <c r="S37" s="60"/>
      <c r="T37" s="60"/>
      <c r="U37" s="60"/>
      <c r="V37" s="60"/>
      <c r="W37" s="60"/>
      <c r="X37" s="60"/>
      <c r="Y37" s="60"/>
      <c r="Z37" s="60"/>
      <c r="AA37" s="60"/>
      <c r="AB37" s="60"/>
      <c r="AC37" s="60"/>
      <c r="AD37" s="60"/>
      <c r="AE37" s="60"/>
    </row>
    <row r="38" spans="1:31" s="64" customFormat="1" ht="25" customHeight="1" x14ac:dyDescent="0.25">
      <c r="A38" s="67" t="s">
        <v>89</v>
      </c>
      <c r="B38" s="77" t="s">
        <v>140</v>
      </c>
      <c r="C38" s="78" t="s">
        <v>270</v>
      </c>
      <c r="D38" s="54">
        <f t="shared" si="0"/>
        <v>1234</v>
      </c>
      <c r="E38" s="27"/>
      <c r="F38" s="55">
        <f t="shared" si="1"/>
        <v>0</v>
      </c>
      <c r="G38" s="60">
        <f>1017</f>
        <v>1017</v>
      </c>
      <c r="H38" s="60">
        <f>20+52+26+30+30+25+34</f>
        <v>217</v>
      </c>
      <c r="I38" s="60"/>
      <c r="J38" s="60"/>
      <c r="K38" s="60"/>
      <c r="L38" s="60"/>
      <c r="M38" s="60"/>
      <c r="N38" s="60"/>
      <c r="O38" s="60"/>
      <c r="P38" s="60"/>
      <c r="Q38" s="60"/>
      <c r="R38" s="60"/>
      <c r="S38" s="60"/>
      <c r="T38" s="60"/>
      <c r="U38" s="60"/>
      <c r="V38" s="60"/>
      <c r="W38" s="60"/>
      <c r="X38" s="60"/>
      <c r="Y38" s="60"/>
      <c r="Z38" s="60"/>
      <c r="AA38" s="60"/>
      <c r="AB38" s="60"/>
      <c r="AC38" s="60"/>
      <c r="AD38" s="60"/>
      <c r="AE38" s="60"/>
    </row>
    <row r="39" spans="1:31" s="64" customFormat="1" ht="25" customHeight="1" x14ac:dyDescent="0.25">
      <c r="A39" s="67"/>
      <c r="B39" s="77"/>
      <c r="C39" s="78"/>
      <c r="D39" s="54">
        <f t="shared" si="0"/>
        <v>0</v>
      </c>
      <c r="E39" s="27"/>
      <c r="F39" s="55">
        <f t="shared" si="1"/>
        <v>0</v>
      </c>
      <c r="G39" s="56"/>
      <c r="H39" s="60"/>
      <c r="I39" s="60"/>
      <c r="J39" s="60"/>
      <c r="K39" s="60"/>
      <c r="L39" s="60"/>
      <c r="M39" s="60"/>
      <c r="N39" s="60"/>
      <c r="O39" s="60"/>
      <c r="P39" s="60"/>
      <c r="Q39" s="60"/>
      <c r="R39" s="60"/>
      <c r="S39" s="60"/>
      <c r="T39" s="60"/>
      <c r="U39" s="60"/>
      <c r="V39" s="60"/>
      <c r="W39" s="60"/>
      <c r="X39" s="60"/>
      <c r="Y39" s="60"/>
      <c r="Z39" s="60"/>
      <c r="AA39" s="60"/>
      <c r="AB39" s="60"/>
      <c r="AC39" s="60"/>
      <c r="AD39" s="60"/>
      <c r="AE39" s="60"/>
    </row>
    <row r="40" spans="1:31" s="64" customFormat="1" ht="25" customHeight="1" x14ac:dyDescent="0.25">
      <c r="A40" s="67"/>
      <c r="B40" s="77"/>
      <c r="C40" s="78"/>
      <c r="D40" s="54">
        <f t="shared" si="0"/>
        <v>0</v>
      </c>
      <c r="E40" s="27"/>
      <c r="F40" s="55">
        <f t="shared" si="1"/>
        <v>0</v>
      </c>
      <c r="G40" s="56"/>
      <c r="H40" s="60"/>
      <c r="I40" s="60"/>
      <c r="J40" s="60"/>
      <c r="K40" s="60"/>
      <c r="L40" s="60"/>
      <c r="M40" s="60"/>
      <c r="N40" s="60"/>
      <c r="O40" s="60"/>
      <c r="P40" s="60"/>
      <c r="Q40" s="60"/>
      <c r="R40" s="60"/>
      <c r="S40" s="60"/>
      <c r="T40" s="60"/>
      <c r="U40" s="60"/>
      <c r="V40" s="60"/>
      <c r="W40" s="60"/>
      <c r="X40" s="60"/>
      <c r="Y40" s="60"/>
      <c r="Z40" s="60"/>
      <c r="AA40" s="60"/>
      <c r="AB40" s="60"/>
      <c r="AC40" s="60"/>
      <c r="AD40" s="60"/>
      <c r="AE40" s="60"/>
    </row>
    <row r="41" spans="1:31" s="64" customFormat="1" ht="25" customHeight="1" x14ac:dyDescent="0.25">
      <c r="A41" s="67"/>
      <c r="B41" s="77"/>
      <c r="C41" s="78"/>
      <c r="D41" s="54">
        <f t="shared" si="0"/>
        <v>0</v>
      </c>
      <c r="E41" s="27"/>
      <c r="F41" s="55">
        <f t="shared" si="1"/>
        <v>0</v>
      </c>
      <c r="G41" s="56"/>
      <c r="H41" s="60"/>
      <c r="I41" s="60"/>
      <c r="J41" s="60"/>
      <c r="K41" s="60"/>
      <c r="L41" s="60"/>
      <c r="M41" s="60"/>
      <c r="N41" s="60"/>
      <c r="O41" s="60"/>
      <c r="P41" s="60"/>
      <c r="Q41" s="60"/>
      <c r="R41" s="60"/>
      <c r="S41" s="60"/>
      <c r="T41" s="60"/>
      <c r="U41" s="60"/>
      <c r="V41" s="60"/>
      <c r="W41" s="60"/>
      <c r="X41" s="60"/>
      <c r="Y41" s="60"/>
      <c r="Z41" s="60"/>
      <c r="AA41" s="60"/>
      <c r="AB41" s="60"/>
      <c r="AC41" s="60"/>
      <c r="AD41" s="60"/>
      <c r="AE41" s="60"/>
    </row>
    <row r="42" spans="1:31" s="64" customFormat="1" ht="25" customHeight="1" x14ac:dyDescent="0.25">
      <c r="A42" s="67"/>
      <c r="B42" s="77"/>
      <c r="C42" s="81"/>
      <c r="D42" s="54">
        <f t="shared" si="0"/>
        <v>0</v>
      </c>
      <c r="E42" s="27"/>
      <c r="F42" s="55">
        <f t="shared" si="1"/>
        <v>0</v>
      </c>
      <c r="G42" s="56"/>
      <c r="H42" s="60"/>
      <c r="I42" s="60"/>
      <c r="J42" s="60"/>
      <c r="K42" s="60"/>
      <c r="L42" s="60"/>
      <c r="M42" s="60"/>
      <c r="N42" s="60"/>
      <c r="O42" s="60"/>
      <c r="P42" s="60"/>
      <c r="Q42" s="60"/>
      <c r="R42" s="60"/>
      <c r="S42" s="60"/>
      <c r="T42" s="60"/>
      <c r="U42" s="60"/>
      <c r="V42" s="60"/>
      <c r="W42" s="60"/>
      <c r="X42" s="60"/>
      <c r="Y42" s="60"/>
      <c r="Z42" s="60"/>
      <c r="AA42" s="60"/>
      <c r="AB42" s="60"/>
      <c r="AC42" s="60"/>
      <c r="AD42" s="60"/>
      <c r="AE42" s="60"/>
    </row>
    <row r="43" spans="1:31" s="64" customFormat="1" ht="25" customHeight="1" x14ac:dyDescent="0.25">
      <c r="A43" s="69"/>
      <c r="B43" s="77"/>
      <c r="C43" s="78"/>
      <c r="D43" s="54">
        <f t="shared" si="0"/>
        <v>0</v>
      </c>
      <c r="E43" s="27"/>
      <c r="F43" s="55">
        <f t="shared" si="1"/>
        <v>0</v>
      </c>
      <c r="G43" s="56"/>
      <c r="H43" s="60"/>
      <c r="I43" s="60"/>
      <c r="J43" s="60"/>
      <c r="K43" s="60"/>
      <c r="L43" s="60"/>
      <c r="M43" s="60"/>
      <c r="N43" s="60"/>
      <c r="O43" s="60"/>
      <c r="P43" s="60"/>
      <c r="Q43" s="60"/>
      <c r="R43" s="60"/>
      <c r="S43" s="60"/>
      <c r="T43" s="60"/>
      <c r="U43" s="60"/>
      <c r="V43" s="60"/>
      <c r="W43" s="60"/>
      <c r="X43" s="60"/>
      <c r="Y43" s="60"/>
      <c r="Z43" s="60"/>
      <c r="AA43" s="60"/>
      <c r="AB43" s="60"/>
      <c r="AC43" s="60"/>
      <c r="AD43" s="60"/>
      <c r="AE43" s="60"/>
    </row>
    <row r="44" spans="1:31" s="79" customFormat="1" ht="25" customHeight="1" x14ac:dyDescent="0.25">
      <c r="A44" s="67"/>
      <c r="B44" s="77"/>
      <c r="C44" s="78"/>
      <c r="D44" s="54">
        <f t="shared" si="0"/>
        <v>0</v>
      </c>
      <c r="E44" s="27"/>
      <c r="F44" s="55">
        <f t="shared" si="1"/>
        <v>0</v>
      </c>
      <c r="G44" s="56"/>
      <c r="H44" s="60"/>
      <c r="I44" s="60"/>
      <c r="J44" s="60"/>
      <c r="K44" s="60"/>
      <c r="L44" s="60"/>
      <c r="M44" s="60"/>
      <c r="N44" s="60"/>
      <c r="O44" s="60"/>
      <c r="P44" s="60"/>
      <c r="Q44" s="60"/>
      <c r="R44" s="60"/>
      <c r="S44" s="60"/>
      <c r="T44" s="60"/>
      <c r="U44" s="60"/>
      <c r="V44" s="60"/>
      <c r="W44" s="60"/>
      <c r="X44" s="60"/>
      <c r="Y44" s="60"/>
      <c r="Z44" s="60"/>
      <c r="AA44" s="60"/>
      <c r="AB44" s="60"/>
      <c r="AC44" s="60"/>
      <c r="AD44" s="60"/>
      <c r="AE44" s="60"/>
    </row>
    <row r="45" spans="1:31" s="79" customFormat="1" ht="25" customHeight="1" x14ac:dyDescent="0.25">
      <c r="A45" s="67"/>
      <c r="B45" s="77"/>
      <c r="D45" s="54">
        <f t="shared" si="0"/>
        <v>0</v>
      </c>
      <c r="E45" s="27"/>
      <c r="F45" s="55">
        <f t="shared" si="1"/>
        <v>0</v>
      </c>
      <c r="G45" s="82"/>
      <c r="H45" s="82"/>
      <c r="I45" s="60"/>
      <c r="J45" s="60"/>
      <c r="K45" s="60"/>
      <c r="L45" s="60"/>
      <c r="M45" s="60"/>
      <c r="N45" s="60"/>
      <c r="O45" s="60"/>
      <c r="P45" s="60"/>
      <c r="Q45" s="60"/>
      <c r="R45" s="60"/>
      <c r="S45" s="60"/>
      <c r="T45" s="60"/>
      <c r="U45" s="60"/>
      <c r="V45" s="60"/>
      <c r="W45" s="60"/>
      <c r="X45" s="60"/>
      <c r="Y45" s="60"/>
      <c r="Z45" s="60"/>
      <c r="AA45" s="60"/>
      <c r="AB45" s="60"/>
      <c r="AC45" s="60"/>
      <c r="AD45" s="60"/>
      <c r="AE45" s="60"/>
    </row>
    <row r="46" spans="1:31" s="79" customFormat="1" ht="25" customHeight="1" x14ac:dyDescent="0.25">
      <c r="A46" s="67"/>
      <c r="B46" s="80"/>
      <c r="C46" s="78"/>
      <c r="D46" s="54">
        <f t="shared" si="0"/>
        <v>0</v>
      </c>
      <c r="E46" s="27"/>
      <c r="F46" s="55">
        <f t="shared" si="1"/>
        <v>0</v>
      </c>
      <c r="G46" s="60"/>
      <c r="H46" s="60"/>
      <c r="I46" s="60"/>
      <c r="J46" s="60"/>
      <c r="K46" s="60"/>
      <c r="L46" s="60"/>
      <c r="M46" s="60"/>
      <c r="N46" s="60"/>
      <c r="O46" s="60"/>
      <c r="P46" s="60"/>
      <c r="Q46" s="60"/>
      <c r="R46" s="60"/>
      <c r="S46" s="60"/>
      <c r="T46" s="60"/>
      <c r="U46" s="60"/>
      <c r="V46" s="60"/>
      <c r="W46" s="60"/>
      <c r="X46" s="60"/>
      <c r="Y46" s="60"/>
      <c r="Z46" s="60"/>
      <c r="AA46" s="60"/>
      <c r="AB46" s="60"/>
      <c r="AC46" s="60"/>
      <c r="AD46" s="60"/>
      <c r="AE46" s="60"/>
    </row>
    <row r="47" spans="1:31" s="79" customFormat="1" ht="25" customHeight="1" x14ac:dyDescent="0.25">
      <c r="A47" s="67"/>
      <c r="B47" s="80"/>
      <c r="C47" s="64"/>
      <c r="D47" s="54">
        <f t="shared" si="0"/>
        <v>0</v>
      </c>
      <c r="E47" s="27"/>
      <c r="F47" s="55">
        <f t="shared" si="1"/>
        <v>0</v>
      </c>
      <c r="G47" s="56"/>
      <c r="H47" s="60"/>
      <c r="I47" s="60"/>
      <c r="J47" s="60"/>
      <c r="K47" s="60"/>
      <c r="L47" s="60"/>
      <c r="M47" s="60"/>
      <c r="N47" s="60"/>
      <c r="O47" s="60"/>
      <c r="P47" s="60"/>
      <c r="Q47" s="60"/>
      <c r="R47" s="60"/>
      <c r="S47" s="60"/>
      <c r="T47" s="60"/>
      <c r="U47" s="60"/>
      <c r="V47" s="60"/>
      <c r="W47" s="60"/>
      <c r="X47" s="60"/>
      <c r="Y47" s="60"/>
      <c r="Z47" s="60"/>
      <c r="AA47" s="60"/>
      <c r="AB47" s="60"/>
      <c r="AC47" s="60"/>
      <c r="AD47" s="60"/>
      <c r="AE47" s="60"/>
    </row>
    <row r="48" spans="1:31" s="64" customFormat="1" ht="25" customHeight="1" x14ac:dyDescent="0.25">
      <c r="A48" s="67"/>
      <c r="B48" s="77"/>
      <c r="C48" s="78"/>
      <c r="D48" s="54">
        <f t="shared" si="0"/>
        <v>0</v>
      </c>
      <c r="E48" s="27"/>
      <c r="F48" s="55">
        <f t="shared" si="1"/>
        <v>0</v>
      </c>
      <c r="G48" s="60"/>
      <c r="H48" s="60"/>
      <c r="I48" s="60"/>
      <c r="J48" s="60"/>
      <c r="K48" s="60"/>
      <c r="L48" s="60"/>
      <c r="M48" s="60"/>
      <c r="N48" s="60"/>
      <c r="O48" s="60"/>
      <c r="P48" s="60"/>
      <c r="Q48" s="60"/>
      <c r="R48" s="60"/>
      <c r="S48" s="60"/>
      <c r="T48" s="60"/>
      <c r="U48" s="60"/>
      <c r="V48" s="60"/>
      <c r="W48" s="60"/>
      <c r="X48" s="60"/>
      <c r="Y48" s="60"/>
      <c r="Z48" s="60"/>
      <c r="AA48" s="60"/>
      <c r="AB48" s="60"/>
      <c r="AC48" s="60"/>
      <c r="AD48" s="60"/>
      <c r="AE48" s="60"/>
    </row>
    <row r="49" spans="1:31" s="64" customFormat="1" ht="25" customHeight="1" x14ac:dyDescent="0.25">
      <c r="A49" s="67"/>
      <c r="B49" s="77"/>
      <c r="C49" s="78"/>
      <c r="D49" s="54">
        <f t="shared" si="0"/>
        <v>0</v>
      </c>
      <c r="E49" s="27"/>
      <c r="F49" s="55">
        <f t="shared" si="1"/>
        <v>0</v>
      </c>
      <c r="G49" s="56"/>
      <c r="H49" s="60"/>
      <c r="I49" s="60"/>
      <c r="J49" s="60"/>
      <c r="K49" s="60"/>
      <c r="L49" s="60"/>
      <c r="M49" s="60"/>
      <c r="N49" s="60"/>
      <c r="O49" s="60"/>
      <c r="P49" s="60"/>
      <c r="Q49" s="60"/>
      <c r="R49" s="60"/>
      <c r="S49" s="60"/>
      <c r="T49" s="60"/>
      <c r="U49" s="60"/>
      <c r="V49" s="60"/>
      <c r="W49" s="60"/>
      <c r="X49" s="60"/>
      <c r="Y49" s="60"/>
      <c r="Z49" s="60"/>
      <c r="AA49" s="60"/>
      <c r="AB49" s="60"/>
      <c r="AC49" s="60"/>
      <c r="AD49" s="60"/>
      <c r="AE49" s="60"/>
    </row>
    <row r="50" spans="1:31" ht="25" customHeight="1" x14ac:dyDescent="0.25">
      <c r="A50" s="83"/>
      <c r="B50" s="84"/>
      <c r="D50" s="54">
        <f t="shared" si="0"/>
        <v>0</v>
      </c>
      <c r="E50" s="28"/>
      <c r="F50" s="55">
        <f t="shared" si="1"/>
        <v>0</v>
      </c>
      <c r="G50" s="85"/>
    </row>
    <row r="51" spans="1:31" ht="25" customHeight="1" x14ac:dyDescent="0.25">
      <c r="A51" s="97" t="s">
        <v>46</v>
      </c>
      <c r="B51" s="97"/>
      <c r="C51" s="97"/>
      <c r="D51" s="97"/>
      <c r="E51" s="97"/>
      <c r="F51" s="48">
        <f>ROUND(SUM(F6:F50),0)</f>
        <v>0</v>
      </c>
    </row>
    <row r="52" spans="1:31" ht="22.5" customHeight="1" x14ac:dyDescent="0.25"/>
    <row r="53" spans="1:31" ht="22.5" customHeight="1" x14ac:dyDescent="0.25"/>
    <row r="54" spans="1:31" ht="22.5" customHeight="1" x14ac:dyDescent="0.25"/>
    <row r="55" spans="1:31" ht="22.5" customHeight="1" x14ac:dyDescent="0.25"/>
    <row r="56" spans="1:31" ht="22.5" customHeight="1" x14ac:dyDescent="0.25"/>
    <row r="57" spans="1:31" ht="22.5" customHeight="1" x14ac:dyDescent="0.25"/>
    <row r="58" spans="1:31" ht="22.5" customHeight="1" x14ac:dyDescent="0.25"/>
    <row r="59" spans="1:31" ht="22.5" customHeight="1" x14ac:dyDescent="0.25"/>
    <row r="60" spans="1:31" ht="22.5" customHeight="1" x14ac:dyDescent="0.25"/>
    <row r="61" spans="1:31" ht="22.5" customHeight="1" x14ac:dyDescent="0.25"/>
    <row r="62" spans="1:31" ht="22.5" customHeight="1" x14ac:dyDescent="0.25"/>
    <row r="63" spans="1:31" ht="22.5" customHeight="1" x14ac:dyDescent="0.25"/>
    <row r="64" spans="1:31" ht="22.5" customHeight="1" x14ac:dyDescent="0.25"/>
    <row r="65" ht="22.5" customHeight="1" x14ac:dyDescent="0.25"/>
    <row r="66" ht="22.5" customHeight="1" x14ac:dyDescent="0.25"/>
    <row r="67" ht="22.5" customHeight="1" x14ac:dyDescent="0.25"/>
    <row r="68" ht="22.5" customHeight="1" x14ac:dyDescent="0.25"/>
    <row r="69" ht="22.5" customHeight="1" x14ac:dyDescent="0.25"/>
    <row r="70" ht="22.5" customHeight="1" x14ac:dyDescent="0.25"/>
    <row r="71" ht="22.5" customHeight="1" x14ac:dyDescent="0.25"/>
    <row r="72" ht="22.5" customHeight="1" x14ac:dyDescent="0.25"/>
    <row r="73" ht="22.5" customHeight="1" x14ac:dyDescent="0.25"/>
    <row r="74" ht="22.5" customHeight="1" x14ac:dyDescent="0.25"/>
    <row r="75" ht="22.5" customHeight="1" x14ac:dyDescent="0.25"/>
    <row r="76" ht="22.5" customHeight="1" x14ac:dyDescent="0.25"/>
    <row r="77" ht="22.5" customHeight="1" x14ac:dyDescent="0.25"/>
    <row r="78" ht="22.5" customHeight="1" x14ac:dyDescent="0.25"/>
    <row r="79" ht="22.5" customHeight="1" x14ac:dyDescent="0.25"/>
    <row r="80" ht="22.5" customHeight="1" x14ac:dyDescent="0.25"/>
    <row r="81" ht="22.5" customHeight="1" x14ac:dyDescent="0.25"/>
    <row r="82" ht="22.5" customHeight="1" x14ac:dyDescent="0.25"/>
    <row r="83" ht="22.5" customHeight="1" x14ac:dyDescent="0.25"/>
    <row r="84" ht="22.5" customHeight="1" x14ac:dyDescent="0.25"/>
    <row r="85" ht="22.5" customHeight="1" x14ac:dyDescent="0.25"/>
    <row r="86" ht="22.5" customHeight="1" x14ac:dyDescent="0.25"/>
    <row r="87" ht="22.5" customHeight="1" x14ac:dyDescent="0.25"/>
    <row r="88" ht="22.5" customHeight="1" x14ac:dyDescent="0.25"/>
    <row r="89" ht="22.5" customHeight="1" x14ac:dyDescent="0.25"/>
    <row r="90" ht="22.5" customHeight="1" x14ac:dyDescent="0.25"/>
    <row r="91" ht="22.5" customHeight="1" x14ac:dyDescent="0.25"/>
    <row r="92" ht="22.5" customHeight="1" x14ac:dyDescent="0.25"/>
    <row r="93" ht="22.5" customHeight="1" x14ac:dyDescent="0.25"/>
    <row r="94" ht="22.5" customHeight="1" x14ac:dyDescent="0.25"/>
    <row r="95" ht="22.5" customHeight="1" x14ac:dyDescent="0.25"/>
    <row r="96" ht="22.5" customHeight="1" x14ac:dyDescent="0.25"/>
    <row r="97" ht="22.5" customHeight="1" x14ac:dyDescent="0.25"/>
    <row r="98" ht="22.5" customHeight="1" x14ac:dyDescent="0.25"/>
    <row r="99" ht="22.5" customHeight="1" x14ac:dyDescent="0.25"/>
    <row r="100" ht="22.5" customHeight="1" x14ac:dyDescent="0.25"/>
    <row r="101" ht="22.5" customHeight="1" x14ac:dyDescent="0.25"/>
    <row r="102" ht="22.5" customHeight="1" x14ac:dyDescent="0.25"/>
    <row r="103" ht="22.5" customHeight="1" x14ac:dyDescent="0.25"/>
    <row r="104" ht="22.5" customHeight="1" x14ac:dyDescent="0.25"/>
    <row r="105" ht="22.5" customHeight="1" x14ac:dyDescent="0.25"/>
    <row r="106" ht="22.5" customHeight="1" x14ac:dyDescent="0.25"/>
    <row r="107" ht="22.5" customHeight="1" x14ac:dyDescent="0.25"/>
    <row r="108" ht="22.5" customHeight="1" x14ac:dyDescent="0.25"/>
    <row r="109" ht="22.5" customHeight="1" x14ac:dyDescent="0.25"/>
    <row r="110" ht="22.5" customHeight="1" x14ac:dyDescent="0.25"/>
    <row r="111" ht="22.5" customHeight="1" x14ac:dyDescent="0.25"/>
    <row r="112" ht="22.5" customHeight="1" x14ac:dyDescent="0.25"/>
    <row r="113" ht="22.5" customHeight="1" x14ac:dyDescent="0.25"/>
    <row r="114" ht="22.5" customHeight="1" x14ac:dyDescent="0.25"/>
    <row r="115" ht="22.5" customHeight="1" x14ac:dyDescent="0.25"/>
    <row r="116" ht="22.5" customHeight="1" x14ac:dyDescent="0.25"/>
    <row r="117" ht="22.5" customHeight="1" x14ac:dyDescent="0.25"/>
    <row r="118" ht="22.5" customHeight="1" x14ac:dyDescent="0.25"/>
    <row r="119" ht="22.5" customHeight="1" x14ac:dyDescent="0.25"/>
    <row r="120" ht="22.5" customHeight="1" x14ac:dyDescent="0.25"/>
    <row r="121" ht="22.5" customHeight="1" x14ac:dyDescent="0.25"/>
    <row r="122" ht="22.5" customHeight="1" x14ac:dyDescent="0.25"/>
    <row r="123" ht="22.5" customHeight="1" x14ac:dyDescent="0.25"/>
    <row r="124" ht="22.5" customHeight="1" x14ac:dyDescent="0.25"/>
    <row r="125" ht="22.5" customHeight="1" x14ac:dyDescent="0.25"/>
    <row r="126" ht="22.5" customHeight="1" x14ac:dyDescent="0.25"/>
    <row r="127" ht="22.5" customHeight="1" x14ac:dyDescent="0.25"/>
    <row r="128" ht="22.5" customHeight="1" x14ac:dyDescent="0.25"/>
    <row r="129" ht="22.5" customHeight="1" x14ac:dyDescent="0.25"/>
    <row r="130" ht="22.5" customHeight="1" x14ac:dyDescent="0.25"/>
    <row r="131" ht="22.5" customHeight="1" x14ac:dyDescent="0.25"/>
    <row r="132" ht="22.5" customHeight="1" x14ac:dyDescent="0.25"/>
    <row r="133" ht="22.5" customHeight="1" x14ac:dyDescent="0.25"/>
    <row r="134" ht="22.5" customHeight="1" x14ac:dyDescent="0.25"/>
    <row r="135" ht="22.5" customHeight="1" x14ac:dyDescent="0.25"/>
    <row r="136" ht="22.5" customHeight="1" x14ac:dyDescent="0.25"/>
    <row r="137" ht="22.5" customHeight="1" x14ac:dyDescent="0.25"/>
    <row r="138" ht="22.5" customHeight="1" x14ac:dyDescent="0.25"/>
    <row r="139" ht="22.5" customHeight="1" x14ac:dyDescent="0.25"/>
    <row r="140" ht="22.5" customHeight="1" x14ac:dyDescent="0.25"/>
    <row r="141" ht="22.5" customHeight="1" x14ac:dyDescent="0.25"/>
    <row r="142" ht="22.5" customHeight="1" x14ac:dyDescent="0.25"/>
    <row r="143" ht="22.5" customHeight="1" x14ac:dyDescent="0.25"/>
    <row r="144" ht="22.5" customHeight="1" x14ac:dyDescent="0.25"/>
    <row r="145" ht="22.5" customHeight="1" x14ac:dyDescent="0.25"/>
    <row r="146" ht="22.5" customHeight="1" x14ac:dyDescent="0.25"/>
    <row r="147" ht="22.5" customHeight="1" x14ac:dyDescent="0.25"/>
    <row r="148" ht="22.5" customHeight="1" x14ac:dyDescent="0.25"/>
    <row r="149" ht="22.5" customHeight="1" x14ac:dyDescent="0.25"/>
    <row r="150" ht="22.5" customHeight="1" x14ac:dyDescent="0.25"/>
    <row r="151" ht="22.5" customHeight="1" x14ac:dyDescent="0.25"/>
    <row r="152" ht="22.5" customHeight="1" x14ac:dyDescent="0.25"/>
    <row r="153" ht="22.5" customHeight="1" x14ac:dyDescent="0.25"/>
    <row r="154" ht="22.5" customHeight="1" x14ac:dyDescent="0.25"/>
    <row r="155" ht="22.5" customHeight="1" x14ac:dyDescent="0.25"/>
    <row r="156" ht="22.5" customHeight="1" x14ac:dyDescent="0.25"/>
    <row r="157" ht="22.5" customHeight="1" x14ac:dyDescent="0.25"/>
    <row r="158" ht="22.5" customHeight="1" x14ac:dyDescent="0.25"/>
    <row r="159" ht="22.5" customHeight="1" x14ac:dyDescent="0.25"/>
    <row r="160" ht="22.5" customHeight="1" x14ac:dyDescent="0.25"/>
    <row r="161" ht="22.5" customHeight="1" x14ac:dyDescent="0.25"/>
    <row r="162" ht="22.5" customHeight="1" x14ac:dyDescent="0.25"/>
    <row r="163" ht="22.5" customHeight="1" x14ac:dyDescent="0.25"/>
    <row r="164" ht="22.5" customHeight="1" x14ac:dyDescent="0.25"/>
    <row r="165" ht="22.5" customHeight="1" x14ac:dyDescent="0.25"/>
    <row r="166" ht="22.5" customHeight="1" x14ac:dyDescent="0.25"/>
    <row r="167" ht="22.5" customHeight="1" x14ac:dyDescent="0.25"/>
    <row r="168" ht="22.5" customHeight="1" x14ac:dyDescent="0.25"/>
    <row r="169" ht="22.5" customHeight="1" x14ac:dyDescent="0.25"/>
  </sheetData>
  <sheetProtection algorithmName="SHA-512" hashValue="PxvkeaWQ78u+dNgcdqyqZZiHZuYTNAQqag3yoc/xa+4c3A0xm9Fm1VZhp8V/n2WCmYveCA/C99Vjbi6qE2Zq0w==" saltValue="NRcrD8VVWveTWlQEXjU/aQ==" spinCount="100000" sheet="1" formatRows="0"/>
  <mergeCells count="5">
    <mergeCell ref="A1:F1"/>
    <mergeCell ref="A2:F2"/>
    <mergeCell ref="A3:F3"/>
    <mergeCell ref="A4:F4"/>
    <mergeCell ref="A51:E51"/>
  </mergeCells>
  <phoneticPr fontId="10" type="noConversion"/>
  <dataValidations count="1">
    <dataValidation allowBlank="1" showInputMessage="1" showErrorMessage="1" sqref="A5:B13" xr:uid="{00000000-0002-0000-0300-000000000000}"/>
  </dataValidations>
  <printOptions horizontalCentered="1"/>
  <pageMargins left="0.59055118110236204" right="0.43307086614173201" top="0.59055118110236204" bottom="0.59055118110236204" header="0.31496062992126" footer="0.31496062992126"/>
  <pageSetup paperSize="9" orientation="portrait" horizontalDpi="1200" verticalDpi="120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EF678-8D17-4738-BD7F-5BD654E416C7}">
  <dimension ref="A1:Z147"/>
  <sheetViews>
    <sheetView showZeros="0" view="pageBreakPreview" zoomScale="115" zoomScaleNormal="115" workbookViewId="0">
      <selection activeCell="E27" sqref="E27"/>
    </sheetView>
  </sheetViews>
  <sheetFormatPr defaultColWidth="8.90625" defaultRowHeight="14" x14ac:dyDescent="0.25"/>
  <cols>
    <col min="1" max="1" width="8.81640625" style="65" customWidth="1"/>
    <col min="2" max="2" width="32.81640625" style="90" customWidth="1"/>
    <col min="3" max="3" width="6.81640625" style="2" customWidth="1"/>
    <col min="4" max="4" width="13.81640625" style="40" customWidth="1"/>
    <col min="5" max="5" width="14.81640625" style="40" customWidth="1"/>
    <col min="6" max="6" width="15.81640625" style="2" customWidth="1"/>
    <col min="7" max="16" width="13.6328125" style="86" hidden="1" customWidth="1"/>
    <col min="17" max="22" width="13.6328125" style="87" hidden="1" customWidth="1"/>
    <col min="23" max="26" width="13.6328125" style="2" hidden="1" customWidth="1"/>
    <col min="27" max="44" width="13.6328125" style="2" customWidth="1"/>
    <col min="45" max="16384" width="8.90625" style="2"/>
  </cols>
  <sheetData>
    <row r="1" spans="1:22" ht="35" customHeight="1" x14ac:dyDescent="0.25">
      <c r="A1" s="95" t="s">
        <v>12</v>
      </c>
      <c r="B1" s="95"/>
      <c r="C1" s="95"/>
      <c r="D1" s="95"/>
      <c r="E1" s="95"/>
      <c r="F1" s="95"/>
    </row>
    <row r="2" spans="1:22" ht="25.25" customHeight="1" x14ac:dyDescent="0.25">
      <c r="A2" s="96" t="str">
        <f>'100章'!A3:F3</f>
        <v>项目名称：乌海市G244线K13+431-K21+800段公路养护工程施工招标（二次）</v>
      </c>
      <c r="B2" s="96"/>
      <c r="C2" s="96"/>
      <c r="D2" s="96"/>
      <c r="E2" s="96"/>
      <c r="F2" s="96"/>
    </row>
    <row r="3" spans="1:22" ht="25.25" customHeight="1" x14ac:dyDescent="0.25">
      <c r="A3" s="96" t="str">
        <f>'100章'!A4:F4</f>
        <v>标段名称：G244WHSG（EC）-1</v>
      </c>
      <c r="B3" s="96"/>
      <c r="C3" s="96"/>
      <c r="D3" s="96"/>
      <c r="E3" s="96"/>
      <c r="F3" s="96"/>
    </row>
    <row r="4" spans="1:22" ht="22.5" customHeight="1" x14ac:dyDescent="0.25">
      <c r="A4" s="97" t="s">
        <v>67</v>
      </c>
      <c r="B4" s="97"/>
      <c r="C4" s="97"/>
      <c r="D4" s="97"/>
      <c r="E4" s="97"/>
      <c r="F4" s="97"/>
    </row>
    <row r="5" spans="1:22" ht="25" customHeight="1" x14ac:dyDescent="0.25">
      <c r="A5" s="49" t="s">
        <v>14</v>
      </c>
      <c r="B5" s="42" t="s">
        <v>15</v>
      </c>
      <c r="C5" s="41" t="s">
        <v>16</v>
      </c>
      <c r="D5" s="43" t="s">
        <v>17</v>
      </c>
      <c r="E5" s="43" t="s">
        <v>18</v>
      </c>
      <c r="F5" s="44" t="s">
        <v>19</v>
      </c>
    </row>
    <row r="6" spans="1:22" s="86" customFormat="1" ht="25" customHeight="1" x14ac:dyDescent="0.25">
      <c r="A6" s="15" t="s">
        <v>149</v>
      </c>
      <c r="B6" s="46" t="s">
        <v>150</v>
      </c>
      <c r="C6" s="45"/>
      <c r="D6" s="47">
        <f>SUM(G6:Z6)</f>
        <v>0</v>
      </c>
      <c r="E6" s="25"/>
      <c r="F6" s="48">
        <f t="shared" ref="F6:F28" si="0">ROUND(D6*E6,0)</f>
        <v>0</v>
      </c>
      <c r="Q6" s="87"/>
      <c r="R6" s="87"/>
      <c r="S6" s="87"/>
      <c r="T6" s="87"/>
      <c r="U6" s="87"/>
      <c r="V6" s="87"/>
    </row>
    <row r="7" spans="1:22" s="86" customFormat="1" ht="25" customHeight="1" x14ac:dyDescent="0.25">
      <c r="A7" s="15" t="s">
        <v>151</v>
      </c>
      <c r="B7" s="46" t="s">
        <v>152</v>
      </c>
      <c r="C7" s="45"/>
      <c r="D7" s="47">
        <f t="shared" ref="D7:D28" si="1">SUM(G7:Z7)</f>
        <v>0</v>
      </c>
      <c r="E7" s="25"/>
      <c r="F7" s="48">
        <f t="shared" si="0"/>
        <v>0</v>
      </c>
      <c r="Q7" s="87"/>
      <c r="R7" s="87"/>
      <c r="S7" s="87"/>
      <c r="T7" s="87"/>
      <c r="U7" s="87"/>
      <c r="V7" s="87"/>
    </row>
    <row r="8" spans="1:22" s="88" customFormat="1" ht="25" customHeight="1" x14ac:dyDescent="0.25">
      <c r="A8" s="78" t="s">
        <v>85</v>
      </c>
      <c r="B8" s="59" t="s">
        <v>153</v>
      </c>
      <c r="C8" s="61" t="s">
        <v>268</v>
      </c>
      <c r="D8" s="47">
        <f t="shared" si="1"/>
        <v>262.2</v>
      </c>
      <c r="E8" s="26"/>
      <c r="F8" s="48">
        <f t="shared" si="0"/>
        <v>0</v>
      </c>
      <c r="G8" s="88">
        <f>12.6</f>
        <v>12.6</v>
      </c>
      <c r="H8" s="88">
        <f>9.6</f>
        <v>9.6</v>
      </c>
      <c r="I8" s="88">
        <v>240</v>
      </c>
      <c r="Q8" s="89"/>
      <c r="R8" s="89"/>
      <c r="S8" s="89"/>
      <c r="T8" s="89"/>
      <c r="U8" s="89"/>
      <c r="V8" s="89"/>
    </row>
    <row r="9" spans="1:22" s="88" customFormat="1" ht="25" customHeight="1" x14ac:dyDescent="0.25">
      <c r="A9" s="78" t="s">
        <v>89</v>
      </c>
      <c r="B9" s="59" t="s">
        <v>154</v>
      </c>
      <c r="C9" s="61" t="s">
        <v>268</v>
      </c>
      <c r="D9" s="47">
        <f t="shared" si="1"/>
        <v>384.5</v>
      </c>
      <c r="E9" s="26"/>
      <c r="F9" s="48">
        <f t="shared" si="0"/>
        <v>0</v>
      </c>
      <c r="G9" s="88">
        <f>14.4</f>
        <v>14.4</v>
      </c>
      <c r="H9" s="88">
        <f>370.1</f>
        <v>370.1</v>
      </c>
      <c r="Q9" s="89"/>
      <c r="R9" s="89"/>
      <c r="S9" s="89"/>
      <c r="T9" s="89"/>
      <c r="U9" s="89"/>
      <c r="V9" s="89"/>
    </row>
    <row r="10" spans="1:22" s="88" customFormat="1" ht="25" customHeight="1" x14ac:dyDescent="0.25">
      <c r="A10" s="78" t="s">
        <v>155</v>
      </c>
      <c r="B10" s="59" t="s">
        <v>156</v>
      </c>
      <c r="C10" s="61" t="s">
        <v>268</v>
      </c>
      <c r="D10" s="47">
        <f t="shared" si="1"/>
        <v>8.1999999999999993</v>
      </c>
      <c r="E10" s="26"/>
      <c r="F10" s="48">
        <f t="shared" si="0"/>
        <v>0</v>
      </c>
      <c r="G10" s="88">
        <f>3</f>
        <v>3</v>
      </c>
      <c r="H10" s="88">
        <f>5</f>
        <v>5</v>
      </c>
      <c r="I10" s="88">
        <f>0.2</f>
        <v>0.2</v>
      </c>
      <c r="Q10" s="89"/>
      <c r="R10" s="89"/>
      <c r="S10" s="89"/>
      <c r="T10" s="89"/>
      <c r="U10" s="89"/>
      <c r="V10" s="89"/>
    </row>
    <row r="11" spans="1:22" s="88" customFormat="1" ht="25" customHeight="1" x14ac:dyDescent="0.25">
      <c r="A11" s="78" t="s">
        <v>142</v>
      </c>
      <c r="B11" s="59" t="s">
        <v>143</v>
      </c>
      <c r="C11" s="61"/>
      <c r="D11" s="47">
        <f t="shared" si="1"/>
        <v>0</v>
      </c>
      <c r="E11" s="26"/>
      <c r="F11" s="48">
        <f t="shared" si="0"/>
        <v>0</v>
      </c>
      <c r="Q11" s="89"/>
      <c r="R11" s="89"/>
      <c r="S11" s="89"/>
      <c r="T11" s="89"/>
      <c r="U11" s="89"/>
      <c r="V11" s="89"/>
    </row>
    <row r="12" spans="1:22" s="88" customFormat="1" ht="25" customHeight="1" x14ac:dyDescent="0.25">
      <c r="A12" s="78" t="s">
        <v>144</v>
      </c>
      <c r="B12" s="59" t="s">
        <v>145</v>
      </c>
      <c r="C12" s="61" t="s">
        <v>138</v>
      </c>
      <c r="D12" s="47">
        <f t="shared" si="1"/>
        <v>386</v>
      </c>
      <c r="E12" s="26"/>
      <c r="F12" s="48">
        <f t="shared" si="0"/>
        <v>0</v>
      </c>
      <c r="G12" s="88">
        <f>28</f>
        <v>28</v>
      </c>
      <c r="H12" s="88">
        <f>200</f>
        <v>200</v>
      </c>
      <c r="I12" s="88">
        <f>18</f>
        <v>18</v>
      </c>
      <c r="J12" s="88">
        <f>45</f>
        <v>45</v>
      </c>
      <c r="K12" s="88">
        <f>95</f>
        <v>95</v>
      </c>
      <c r="Q12" s="89"/>
      <c r="R12" s="89"/>
      <c r="S12" s="89"/>
      <c r="T12" s="89"/>
      <c r="U12" s="89"/>
      <c r="V12" s="89"/>
    </row>
    <row r="13" spans="1:22" s="88" customFormat="1" ht="25" customHeight="1" x14ac:dyDescent="0.25">
      <c r="A13" s="78" t="s">
        <v>146</v>
      </c>
      <c r="B13" s="59" t="s">
        <v>147</v>
      </c>
      <c r="C13" s="61"/>
      <c r="D13" s="47">
        <f t="shared" si="1"/>
        <v>0</v>
      </c>
      <c r="E13" s="26"/>
      <c r="F13" s="48">
        <f t="shared" si="0"/>
        <v>0</v>
      </c>
      <c r="Q13" s="89"/>
      <c r="R13" s="89"/>
      <c r="S13" s="89"/>
      <c r="T13" s="89"/>
      <c r="U13" s="89"/>
      <c r="V13" s="89"/>
    </row>
    <row r="14" spans="1:22" s="88" customFormat="1" ht="25" customHeight="1" x14ac:dyDescent="0.25">
      <c r="A14" s="78" t="s">
        <v>85</v>
      </c>
      <c r="B14" s="59" t="s">
        <v>148</v>
      </c>
      <c r="C14" s="61" t="s">
        <v>138</v>
      </c>
      <c r="D14" s="47">
        <f t="shared" si="1"/>
        <v>61.2</v>
      </c>
      <c r="E14" s="26"/>
      <c r="F14" s="48">
        <f t="shared" si="0"/>
        <v>0</v>
      </c>
      <c r="G14" s="88">
        <v>15</v>
      </c>
      <c r="H14" s="88">
        <v>42.2</v>
      </c>
      <c r="I14" s="88">
        <f>4</f>
        <v>4</v>
      </c>
      <c r="Q14" s="89"/>
      <c r="R14" s="89"/>
      <c r="S14" s="89"/>
      <c r="T14" s="89"/>
      <c r="U14" s="89"/>
      <c r="V14" s="89"/>
    </row>
    <row r="15" spans="1:22" s="88" customFormat="1" ht="25" customHeight="1" x14ac:dyDescent="0.25">
      <c r="A15" s="78" t="s">
        <v>165</v>
      </c>
      <c r="B15" s="59" t="s">
        <v>166</v>
      </c>
      <c r="C15" s="61"/>
      <c r="D15" s="47">
        <f t="shared" si="1"/>
        <v>0</v>
      </c>
      <c r="E15" s="26"/>
      <c r="F15" s="48">
        <f t="shared" si="0"/>
        <v>0</v>
      </c>
      <c r="Q15" s="89"/>
      <c r="R15" s="89"/>
      <c r="S15" s="89"/>
      <c r="T15" s="89"/>
      <c r="U15" s="89"/>
      <c r="V15" s="89"/>
    </row>
    <row r="16" spans="1:22" s="88" customFormat="1" ht="25" customHeight="1" x14ac:dyDescent="0.25">
      <c r="A16" s="78" t="s">
        <v>167</v>
      </c>
      <c r="B16" s="59" t="s">
        <v>168</v>
      </c>
      <c r="C16" s="61"/>
      <c r="D16" s="47">
        <f t="shared" si="1"/>
        <v>0</v>
      </c>
      <c r="E16" s="26"/>
      <c r="F16" s="48">
        <f t="shared" si="0"/>
        <v>0</v>
      </c>
      <c r="Q16" s="89"/>
      <c r="R16" s="89"/>
      <c r="S16" s="89"/>
      <c r="T16" s="89"/>
      <c r="U16" s="89"/>
      <c r="V16" s="89"/>
    </row>
    <row r="17" spans="1:22" s="88" customFormat="1" ht="25" customHeight="1" x14ac:dyDescent="0.25">
      <c r="A17" s="78" t="s">
        <v>85</v>
      </c>
      <c r="B17" s="59" t="s">
        <v>169</v>
      </c>
      <c r="C17" s="61"/>
      <c r="D17" s="47">
        <f t="shared" si="1"/>
        <v>0</v>
      </c>
      <c r="E17" s="26"/>
      <c r="F17" s="48">
        <f t="shared" si="0"/>
        <v>0</v>
      </c>
      <c r="Q17" s="89"/>
      <c r="R17" s="89"/>
      <c r="S17" s="89"/>
      <c r="T17" s="89"/>
      <c r="U17" s="89"/>
      <c r="V17" s="89"/>
    </row>
    <row r="18" spans="1:22" s="88" customFormat="1" ht="25" customHeight="1" x14ac:dyDescent="0.25">
      <c r="A18" s="78" t="s">
        <v>170</v>
      </c>
      <c r="B18" s="59" t="s">
        <v>171</v>
      </c>
      <c r="C18" s="61" t="s">
        <v>138</v>
      </c>
      <c r="D18" s="47">
        <f t="shared" si="1"/>
        <v>48</v>
      </c>
      <c r="E18" s="26"/>
      <c r="F18" s="48">
        <f t="shared" si="0"/>
        <v>0</v>
      </c>
      <c r="G18" s="88">
        <f>48</f>
        <v>48</v>
      </c>
      <c r="Q18" s="89"/>
      <c r="R18" s="89"/>
      <c r="S18" s="89"/>
      <c r="T18" s="89"/>
      <c r="U18" s="89"/>
      <c r="V18" s="89"/>
    </row>
    <row r="19" spans="1:22" s="88" customFormat="1" ht="25" customHeight="1" x14ac:dyDescent="0.25">
      <c r="A19" s="78" t="s">
        <v>89</v>
      </c>
      <c r="B19" s="59" t="s">
        <v>172</v>
      </c>
      <c r="C19" s="61" t="s">
        <v>138</v>
      </c>
      <c r="D19" s="47">
        <f t="shared" si="1"/>
        <v>14</v>
      </c>
      <c r="E19" s="26"/>
      <c r="F19" s="48">
        <f t="shared" si="0"/>
        <v>0</v>
      </c>
      <c r="G19" s="88">
        <f>14</f>
        <v>14</v>
      </c>
      <c r="Q19" s="89"/>
      <c r="R19" s="89"/>
      <c r="S19" s="89"/>
      <c r="T19" s="89"/>
      <c r="U19" s="89"/>
      <c r="V19" s="89"/>
    </row>
    <row r="20" spans="1:22" s="88" customFormat="1" ht="25" customHeight="1" x14ac:dyDescent="0.25">
      <c r="A20" s="78" t="s">
        <v>160</v>
      </c>
      <c r="B20" s="59" t="s">
        <v>161</v>
      </c>
      <c r="C20" s="61"/>
      <c r="D20" s="47">
        <f t="shared" si="1"/>
        <v>0</v>
      </c>
      <c r="E20" s="26"/>
      <c r="F20" s="48">
        <f t="shared" si="0"/>
        <v>0</v>
      </c>
      <c r="Q20" s="89"/>
      <c r="R20" s="89"/>
      <c r="S20" s="89"/>
      <c r="T20" s="89"/>
      <c r="U20" s="89"/>
      <c r="V20" s="89"/>
    </row>
    <row r="21" spans="1:22" s="88" customFormat="1" ht="25" customHeight="1" x14ac:dyDescent="0.25">
      <c r="A21" s="78" t="s">
        <v>162</v>
      </c>
      <c r="B21" s="59" t="s">
        <v>163</v>
      </c>
      <c r="C21" s="61"/>
      <c r="D21" s="47">
        <f t="shared" si="1"/>
        <v>0</v>
      </c>
      <c r="E21" s="26"/>
      <c r="F21" s="48">
        <f t="shared" si="0"/>
        <v>0</v>
      </c>
      <c r="Q21" s="89"/>
      <c r="R21" s="89"/>
      <c r="S21" s="89"/>
      <c r="T21" s="89"/>
      <c r="U21" s="89"/>
      <c r="V21" s="89"/>
    </row>
    <row r="22" spans="1:22" s="88" customFormat="1" ht="25" customHeight="1" x14ac:dyDescent="0.25">
      <c r="A22" s="78" t="s">
        <v>85</v>
      </c>
      <c r="B22" s="59" t="s">
        <v>164</v>
      </c>
      <c r="C22" s="61" t="s">
        <v>159</v>
      </c>
      <c r="D22" s="47">
        <f t="shared" si="1"/>
        <v>69</v>
      </c>
      <c r="E22" s="26"/>
      <c r="F22" s="48">
        <f t="shared" si="0"/>
        <v>0</v>
      </c>
      <c r="G22" s="88">
        <f>69</f>
        <v>69</v>
      </c>
      <c r="Q22" s="89"/>
      <c r="R22" s="89"/>
      <c r="S22" s="89"/>
      <c r="T22" s="89"/>
      <c r="U22" s="89"/>
      <c r="V22" s="89"/>
    </row>
    <row r="23" spans="1:22" s="88" customFormat="1" ht="25" customHeight="1" x14ac:dyDescent="0.25">
      <c r="A23" s="78" t="s">
        <v>157</v>
      </c>
      <c r="B23" s="59" t="s">
        <v>158</v>
      </c>
      <c r="C23" s="61" t="s">
        <v>159</v>
      </c>
      <c r="D23" s="47">
        <f t="shared" si="1"/>
        <v>3</v>
      </c>
      <c r="E23" s="26"/>
      <c r="F23" s="48">
        <f t="shared" si="0"/>
        <v>0</v>
      </c>
      <c r="G23" s="88">
        <f>3</f>
        <v>3</v>
      </c>
      <c r="Q23" s="89"/>
      <c r="R23" s="89"/>
      <c r="S23" s="89"/>
      <c r="T23" s="89"/>
      <c r="U23" s="89"/>
      <c r="V23" s="89"/>
    </row>
    <row r="24" spans="1:22" s="88" customFormat="1" ht="25" customHeight="1" x14ac:dyDescent="0.25">
      <c r="A24" s="78"/>
      <c r="B24" s="59"/>
      <c r="C24" s="61"/>
      <c r="D24" s="47">
        <f t="shared" si="1"/>
        <v>0</v>
      </c>
      <c r="E24" s="26"/>
      <c r="F24" s="48">
        <f t="shared" si="0"/>
        <v>0</v>
      </c>
      <c r="Q24" s="89"/>
      <c r="R24" s="89"/>
      <c r="S24" s="89"/>
      <c r="T24" s="89"/>
      <c r="U24" s="89"/>
      <c r="V24" s="89"/>
    </row>
    <row r="25" spans="1:22" s="88" customFormat="1" ht="25" customHeight="1" x14ac:dyDescent="0.25">
      <c r="A25" s="78"/>
      <c r="B25" s="59"/>
      <c r="C25" s="61"/>
      <c r="D25" s="47">
        <f t="shared" si="1"/>
        <v>0</v>
      </c>
      <c r="E25" s="26"/>
      <c r="F25" s="48">
        <f t="shared" si="0"/>
        <v>0</v>
      </c>
      <c r="Q25" s="89"/>
      <c r="R25" s="89"/>
      <c r="S25" s="89"/>
      <c r="T25" s="89"/>
      <c r="U25" s="89"/>
      <c r="V25" s="89"/>
    </row>
    <row r="26" spans="1:22" s="88" customFormat="1" ht="25" customHeight="1" x14ac:dyDescent="0.25">
      <c r="A26" s="78"/>
      <c r="B26" s="59"/>
      <c r="C26" s="61"/>
      <c r="D26" s="47">
        <f t="shared" si="1"/>
        <v>0</v>
      </c>
      <c r="E26" s="26"/>
      <c r="F26" s="48">
        <f t="shared" si="0"/>
        <v>0</v>
      </c>
      <c r="Q26" s="89"/>
      <c r="R26" s="89"/>
      <c r="S26" s="89"/>
      <c r="T26" s="89"/>
      <c r="U26" s="89"/>
      <c r="V26" s="89"/>
    </row>
    <row r="27" spans="1:22" s="88" customFormat="1" ht="25" customHeight="1" x14ac:dyDescent="0.25">
      <c r="A27" s="78"/>
      <c r="B27" s="59"/>
      <c r="C27" s="61"/>
      <c r="D27" s="47">
        <f t="shared" si="1"/>
        <v>0</v>
      </c>
      <c r="E27" s="26"/>
      <c r="F27" s="48">
        <f t="shared" si="0"/>
        <v>0</v>
      </c>
      <c r="Q27" s="89"/>
      <c r="R27" s="89"/>
      <c r="S27" s="89"/>
      <c r="T27" s="89"/>
      <c r="U27" s="89"/>
      <c r="V27" s="89"/>
    </row>
    <row r="28" spans="1:22" s="86" customFormat="1" ht="25" customHeight="1" x14ac:dyDescent="0.25">
      <c r="A28" s="15"/>
      <c r="B28" s="46"/>
      <c r="C28" s="45"/>
      <c r="D28" s="47">
        <f t="shared" si="1"/>
        <v>0</v>
      </c>
      <c r="E28" s="25"/>
      <c r="F28" s="48">
        <f t="shared" si="0"/>
        <v>0</v>
      </c>
      <c r="Q28" s="87"/>
      <c r="R28" s="87"/>
      <c r="S28" s="87"/>
      <c r="T28" s="87"/>
      <c r="U28" s="87"/>
      <c r="V28" s="87"/>
    </row>
    <row r="29" spans="1:22" s="86" customFormat="1" ht="25" customHeight="1" x14ac:dyDescent="0.25">
      <c r="A29" s="97" t="s">
        <v>68</v>
      </c>
      <c r="B29" s="97"/>
      <c r="C29" s="97"/>
      <c r="D29" s="97"/>
      <c r="E29" s="97"/>
      <c r="F29" s="48">
        <f>ROUND(SUM(F6:F28),0)</f>
        <v>0</v>
      </c>
      <c r="Q29" s="87"/>
      <c r="R29" s="87"/>
      <c r="S29" s="87"/>
      <c r="T29" s="87"/>
      <c r="U29" s="87"/>
      <c r="V29" s="87"/>
    </row>
    <row r="30" spans="1:22" s="65" customFormat="1" ht="22.5" customHeight="1" x14ac:dyDescent="0.25">
      <c r="B30" s="90"/>
      <c r="C30" s="2"/>
      <c r="D30" s="40"/>
      <c r="E30" s="40"/>
      <c r="F30" s="2"/>
      <c r="G30" s="86"/>
      <c r="H30" s="86"/>
      <c r="I30" s="86"/>
      <c r="J30" s="86"/>
      <c r="K30" s="86"/>
      <c r="L30" s="86"/>
      <c r="M30" s="86"/>
      <c r="N30" s="86"/>
      <c r="O30" s="86"/>
      <c r="P30" s="86"/>
      <c r="Q30" s="87"/>
      <c r="R30" s="87"/>
      <c r="S30" s="87"/>
      <c r="T30" s="87"/>
      <c r="U30" s="87"/>
      <c r="V30" s="87"/>
    </row>
    <row r="31" spans="1:22" s="65" customFormat="1" ht="22.5" customHeight="1" x14ac:dyDescent="0.25">
      <c r="B31" s="90"/>
      <c r="C31" s="2"/>
      <c r="D31" s="40"/>
      <c r="E31" s="40"/>
      <c r="F31" s="2"/>
      <c r="G31" s="86"/>
      <c r="H31" s="86"/>
      <c r="I31" s="86"/>
      <c r="J31" s="86"/>
      <c r="K31" s="86"/>
      <c r="L31" s="86"/>
      <c r="M31" s="86"/>
      <c r="N31" s="86"/>
      <c r="O31" s="86"/>
      <c r="P31" s="86"/>
      <c r="Q31" s="87"/>
      <c r="R31" s="87"/>
      <c r="S31" s="87"/>
      <c r="T31" s="87"/>
      <c r="U31" s="87"/>
      <c r="V31" s="87"/>
    </row>
    <row r="32" spans="1:22" s="65" customFormat="1" ht="22.5" customHeight="1" x14ac:dyDescent="0.25">
      <c r="B32" s="90"/>
      <c r="C32" s="2"/>
      <c r="D32" s="40"/>
      <c r="E32" s="40"/>
      <c r="F32" s="2"/>
      <c r="G32" s="86"/>
      <c r="H32" s="86"/>
      <c r="I32" s="86"/>
      <c r="J32" s="86"/>
      <c r="K32" s="86"/>
      <c r="L32" s="86"/>
      <c r="M32" s="86"/>
      <c r="N32" s="86"/>
      <c r="O32" s="86"/>
      <c r="P32" s="86"/>
      <c r="Q32" s="87"/>
      <c r="R32" s="87"/>
      <c r="S32" s="87"/>
      <c r="T32" s="87"/>
      <c r="U32" s="87"/>
      <c r="V32" s="87"/>
    </row>
    <row r="33" spans="2:22" s="65" customFormat="1" ht="22.5" customHeight="1" x14ac:dyDescent="0.25">
      <c r="B33" s="90"/>
      <c r="C33" s="2"/>
      <c r="D33" s="40"/>
      <c r="E33" s="40"/>
      <c r="F33" s="2"/>
      <c r="G33" s="86"/>
      <c r="H33" s="86"/>
      <c r="I33" s="86"/>
      <c r="J33" s="86"/>
      <c r="K33" s="86"/>
      <c r="L33" s="86"/>
      <c r="M33" s="86"/>
      <c r="N33" s="86"/>
      <c r="O33" s="86"/>
      <c r="P33" s="86"/>
      <c r="Q33" s="87"/>
      <c r="R33" s="87"/>
      <c r="S33" s="87"/>
      <c r="T33" s="87"/>
      <c r="U33" s="87"/>
      <c r="V33" s="87"/>
    </row>
    <row r="34" spans="2:22" s="65" customFormat="1" ht="22.5" customHeight="1" x14ac:dyDescent="0.25">
      <c r="B34" s="90"/>
      <c r="C34" s="2"/>
      <c r="D34" s="40"/>
      <c r="E34" s="40"/>
      <c r="F34" s="2"/>
      <c r="G34" s="86"/>
      <c r="H34" s="86"/>
      <c r="I34" s="86"/>
      <c r="J34" s="86"/>
      <c r="K34" s="86"/>
      <c r="L34" s="86"/>
      <c r="M34" s="86"/>
      <c r="N34" s="86"/>
      <c r="O34" s="86"/>
      <c r="P34" s="86"/>
      <c r="Q34" s="87"/>
      <c r="R34" s="87"/>
      <c r="S34" s="87"/>
      <c r="T34" s="87"/>
      <c r="U34" s="87"/>
      <c r="V34" s="87"/>
    </row>
    <row r="35" spans="2:22" s="65" customFormat="1" ht="22.5" customHeight="1" x14ac:dyDescent="0.25">
      <c r="B35" s="90"/>
      <c r="C35" s="2"/>
      <c r="D35" s="40"/>
      <c r="E35" s="40"/>
      <c r="F35" s="2"/>
      <c r="G35" s="86"/>
      <c r="H35" s="86"/>
      <c r="I35" s="86"/>
      <c r="J35" s="86"/>
      <c r="K35" s="86"/>
      <c r="L35" s="86"/>
      <c r="M35" s="86"/>
      <c r="N35" s="86"/>
      <c r="O35" s="86"/>
      <c r="P35" s="86"/>
      <c r="Q35" s="87"/>
      <c r="R35" s="87"/>
      <c r="S35" s="87"/>
      <c r="T35" s="87"/>
      <c r="U35" s="87"/>
      <c r="V35" s="87"/>
    </row>
    <row r="36" spans="2:22" s="65" customFormat="1" ht="22.5" customHeight="1" x14ac:dyDescent="0.25">
      <c r="B36" s="90"/>
      <c r="C36" s="2"/>
      <c r="D36" s="40"/>
      <c r="E36" s="40"/>
      <c r="F36" s="2"/>
      <c r="G36" s="86"/>
      <c r="H36" s="86"/>
      <c r="I36" s="86"/>
      <c r="J36" s="86"/>
      <c r="K36" s="86"/>
      <c r="L36" s="86"/>
      <c r="M36" s="86"/>
      <c r="N36" s="86"/>
      <c r="O36" s="86"/>
      <c r="P36" s="86"/>
      <c r="Q36" s="87"/>
      <c r="R36" s="87"/>
      <c r="S36" s="87"/>
      <c r="T36" s="87"/>
      <c r="U36" s="87"/>
      <c r="V36" s="87"/>
    </row>
    <row r="37" spans="2:22" s="65" customFormat="1" ht="22.5" customHeight="1" x14ac:dyDescent="0.25">
      <c r="B37" s="90"/>
      <c r="C37" s="2"/>
      <c r="D37" s="40"/>
      <c r="E37" s="40"/>
      <c r="F37" s="2"/>
      <c r="G37" s="86"/>
      <c r="H37" s="86"/>
      <c r="I37" s="86"/>
      <c r="J37" s="86"/>
      <c r="K37" s="86"/>
      <c r="L37" s="86"/>
      <c r="M37" s="86"/>
      <c r="N37" s="86"/>
      <c r="O37" s="86"/>
      <c r="P37" s="86"/>
      <c r="Q37" s="87"/>
      <c r="R37" s="87"/>
      <c r="S37" s="87"/>
      <c r="T37" s="87"/>
      <c r="U37" s="87"/>
      <c r="V37" s="87"/>
    </row>
    <row r="38" spans="2:22" s="65" customFormat="1" ht="22.5" customHeight="1" x14ac:dyDescent="0.25">
      <c r="B38" s="90"/>
      <c r="C38" s="2"/>
      <c r="D38" s="40"/>
      <c r="E38" s="40"/>
      <c r="F38" s="2"/>
      <c r="G38" s="86"/>
      <c r="H38" s="86"/>
      <c r="I38" s="86"/>
      <c r="J38" s="86"/>
      <c r="K38" s="86"/>
      <c r="L38" s="86"/>
      <c r="M38" s="86"/>
      <c r="N38" s="86"/>
      <c r="O38" s="86"/>
      <c r="P38" s="86"/>
      <c r="Q38" s="87"/>
      <c r="R38" s="87"/>
      <c r="S38" s="87"/>
      <c r="T38" s="87"/>
      <c r="U38" s="87"/>
      <c r="V38" s="87"/>
    </row>
    <row r="39" spans="2:22" s="65" customFormat="1" ht="22.5" customHeight="1" x14ac:dyDescent="0.25">
      <c r="B39" s="90"/>
      <c r="C39" s="2"/>
      <c r="D39" s="40"/>
      <c r="E39" s="40"/>
      <c r="F39" s="2"/>
      <c r="G39" s="86"/>
      <c r="H39" s="86"/>
      <c r="I39" s="86"/>
      <c r="J39" s="86"/>
      <c r="K39" s="86"/>
      <c r="L39" s="86"/>
      <c r="M39" s="86"/>
      <c r="N39" s="86"/>
      <c r="O39" s="86"/>
      <c r="P39" s="86"/>
      <c r="Q39" s="87"/>
      <c r="R39" s="87"/>
      <c r="S39" s="87"/>
      <c r="T39" s="87"/>
      <c r="U39" s="87"/>
      <c r="V39" s="87"/>
    </row>
    <row r="40" spans="2:22" s="65" customFormat="1" ht="22.5" customHeight="1" x14ac:dyDescent="0.25">
      <c r="B40" s="90"/>
      <c r="C40" s="2"/>
      <c r="D40" s="40"/>
      <c r="E40" s="40"/>
      <c r="F40" s="2"/>
      <c r="G40" s="86"/>
      <c r="H40" s="86"/>
      <c r="I40" s="86"/>
      <c r="J40" s="86"/>
      <c r="K40" s="86"/>
      <c r="L40" s="86"/>
      <c r="M40" s="86"/>
      <c r="N40" s="86"/>
      <c r="O40" s="86"/>
      <c r="P40" s="86"/>
      <c r="Q40" s="87"/>
      <c r="R40" s="87"/>
      <c r="S40" s="87"/>
      <c r="T40" s="87"/>
      <c r="U40" s="87"/>
      <c r="V40" s="87"/>
    </row>
    <row r="41" spans="2:22" s="65" customFormat="1" ht="22.5" customHeight="1" x14ac:dyDescent="0.25">
      <c r="B41" s="90"/>
      <c r="C41" s="2"/>
      <c r="D41" s="40"/>
      <c r="E41" s="40"/>
      <c r="F41" s="2"/>
      <c r="G41" s="86"/>
      <c r="H41" s="86"/>
      <c r="I41" s="86"/>
      <c r="J41" s="86"/>
      <c r="K41" s="86"/>
      <c r="L41" s="86"/>
      <c r="M41" s="86"/>
      <c r="N41" s="86"/>
      <c r="O41" s="86"/>
      <c r="P41" s="86"/>
      <c r="Q41" s="87"/>
      <c r="R41" s="87"/>
      <c r="S41" s="87"/>
      <c r="T41" s="87"/>
      <c r="U41" s="87"/>
      <c r="V41" s="87"/>
    </row>
    <row r="42" spans="2:22" s="65" customFormat="1" ht="22.5" customHeight="1" x14ac:dyDescent="0.25">
      <c r="B42" s="90"/>
      <c r="C42" s="2"/>
      <c r="D42" s="40"/>
      <c r="E42" s="40"/>
      <c r="F42" s="2"/>
      <c r="G42" s="86"/>
      <c r="H42" s="86"/>
      <c r="I42" s="86"/>
      <c r="J42" s="86"/>
      <c r="K42" s="86"/>
      <c r="L42" s="86"/>
      <c r="M42" s="86"/>
      <c r="N42" s="86"/>
      <c r="O42" s="86"/>
      <c r="P42" s="86"/>
      <c r="Q42" s="87"/>
      <c r="R42" s="87"/>
      <c r="S42" s="87"/>
      <c r="T42" s="87"/>
      <c r="U42" s="87"/>
      <c r="V42" s="87"/>
    </row>
    <row r="43" spans="2:22" s="65" customFormat="1" ht="22.5" customHeight="1" x14ac:dyDescent="0.25">
      <c r="B43" s="90"/>
      <c r="C43" s="2"/>
      <c r="D43" s="40"/>
      <c r="E43" s="40"/>
      <c r="F43" s="2"/>
      <c r="G43" s="86"/>
      <c r="H43" s="86"/>
      <c r="I43" s="86"/>
      <c r="J43" s="86"/>
      <c r="K43" s="86"/>
      <c r="L43" s="86"/>
      <c r="M43" s="86"/>
      <c r="N43" s="86"/>
      <c r="O43" s="86"/>
      <c r="P43" s="86"/>
      <c r="Q43" s="87"/>
      <c r="R43" s="87"/>
      <c r="S43" s="87"/>
      <c r="T43" s="87"/>
      <c r="U43" s="87"/>
      <c r="V43" s="87"/>
    </row>
    <row r="44" spans="2:22" s="65" customFormat="1" ht="22.5" customHeight="1" x14ac:dyDescent="0.25">
      <c r="B44" s="90"/>
      <c r="C44" s="2"/>
      <c r="D44" s="40"/>
      <c r="E44" s="40"/>
      <c r="F44" s="2"/>
      <c r="G44" s="86"/>
      <c r="H44" s="86"/>
      <c r="I44" s="86"/>
      <c r="J44" s="86"/>
      <c r="K44" s="86"/>
      <c r="L44" s="86"/>
      <c r="M44" s="86"/>
      <c r="N44" s="86"/>
      <c r="O44" s="86"/>
      <c r="P44" s="86"/>
      <c r="Q44" s="87"/>
      <c r="R44" s="87"/>
      <c r="S44" s="87"/>
      <c r="T44" s="87"/>
      <c r="U44" s="87"/>
      <c r="V44" s="87"/>
    </row>
    <row r="45" spans="2:22" s="65" customFormat="1" ht="22.5" customHeight="1" x14ac:dyDescent="0.25">
      <c r="B45" s="90"/>
      <c r="C45" s="2"/>
      <c r="D45" s="40"/>
      <c r="E45" s="40"/>
      <c r="F45" s="2"/>
      <c r="G45" s="86"/>
      <c r="H45" s="86"/>
      <c r="I45" s="86"/>
      <c r="J45" s="86"/>
      <c r="K45" s="86"/>
      <c r="L45" s="86"/>
      <c r="M45" s="86"/>
      <c r="N45" s="86"/>
      <c r="O45" s="86"/>
      <c r="P45" s="86"/>
      <c r="Q45" s="87"/>
      <c r="R45" s="87"/>
      <c r="S45" s="87"/>
      <c r="T45" s="87"/>
      <c r="U45" s="87"/>
      <c r="V45" s="87"/>
    </row>
    <row r="46" spans="2:22" s="65" customFormat="1" ht="22.5" customHeight="1" x14ac:dyDescent="0.25">
      <c r="B46" s="90"/>
      <c r="C46" s="2"/>
      <c r="D46" s="40"/>
      <c r="E46" s="40"/>
      <c r="F46" s="2"/>
      <c r="G46" s="86"/>
      <c r="H46" s="86"/>
      <c r="I46" s="86"/>
      <c r="J46" s="86"/>
      <c r="K46" s="86"/>
      <c r="L46" s="86"/>
      <c r="M46" s="86"/>
      <c r="N46" s="86"/>
      <c r="O46" s="86"/>
      <c r="P46" s="86"/>
      <c r="Q46" s="87"/>
      <c r="R46" s="87"/>
      <c r="S46" s="87"/>
      <c r="T46" s="87"/>
      <c r="U46" s="87"/>
      <c r="V46" s="87"/>
    </row>
    <row r="47" spans="2:22" s="65" customFormat="1" ht="22.5" customHeight="1" x14ac:dyDescent="0.25">
      <c r="B47" s="90"/>
      <c r="C47" s="2"/>
      <c r="D47" s="40"/>
      <c r="E47" s="40"/>
      <c r="F47" s="2"/>
      <c r="G47" s="86"/>
      <c r="H47" s="86"/>
      <c r="I47" s="86"/>
      <c r="J47" s="86"/>
      <c r="K47" s="86"/>
      <c r="L47" s="86"/>
      <c r="M47" s="86"/>
      <c r="N47" s="86"/>
      <c r="O47" s="86"/>
      <c r="P47" s="86"/>
      <c r="Q47" s="87"/>
      <c r="R47" s="87"/>
      <c r="S47" s="87"/>
      <c r="T47" s="87"/>
      <c r="U47" s="87"/>
      <c r="V47" s="87"/>
    </row>
    <row r="48" spans="2:22" s="65" customFormat="1" ht="22.5" customHeight="1" x14ac:dyDescent="0.25">
      <c r="B48" s="90"/>
      <c r="C48" s="2"/>
      <c r="D48" s="40"/>
      <c r="E48" s="40"/>
      <c r="F48" s="2"/>
      <c r="G48" s="86"/>
      <c r="H48" s="86"/>
      <c r="I48" s="86"/>
      <c r="J48" s="86"/>
      <c r="K48" s="86"/>
      <c r="L48" s="86"/>
      <c r="M48" s="86"/>
      <c r="N48" s="86"/>
      <c r="O48" s="86"/>
      <c r="P48" s="86"/>
      <c r="Q48" s="87"/>
      <c r="R48" s="87"/>
      <c r="S48" s="87"/>
      <c r="T48" s="87"/>
      <c r="U48" s="87"/>
      <c r="V48" s="87"/>
    </row>
    <row r="49" spans="2:22" s="65" customFormat="1" ht="22.5" customHeight="1" x14ac:dyDescent="0.25">
      <c r="B49" s="90"/>
      <c r="C49" s="2"/>
      <c r="D49" s="40"/>
      <c r="E49" s="40"/>
      <c r="F49" s="2"/>
      <c r="G49" s="86"/>
      <c r="H49" s="86"/>
      <c r="I49" s="86"/>
      <c r="J49" s="86"/>
      <c r="K49" s="86"/>
      <c r="L49" s="86"/>
      <c r="M49" s="86"/>
      <c r="N49" s="86"/>
      <c r="O49" s="86"/>
      <c r="P49" s="86"/>
      <c r="Q49" s="87"/>
      <c r="R49" s="87"/>
      <c r="S49" s="87"/>
      <c r="T49" s="87"/>
      <c r="U49" s="87"/>
      <c r="V49" s="87"/>
    </row>
    <row r="50" spans="2:22" s="65" customFormat="1" ht="22.5" customHeight="1" x14ac:dyDescent="0.25">
      <c r="B50" s="90"/>
      <c r="C50" s="2"/>
      <c r="D50" s="40"/>
      <c r="E50" s="40"/>
      <c r="F50" s="2"/>
      <c r="G50" s="86"/>
      <c r="H50" s="86"/>
      <c r="I50" s="86"/>
      <c r="J50" s="86"/>
      <c r="K50" s="86"/>
      <c r="L50" s="86"/>
      <c r="M50" s="86"/>
      <c r="N50" s="86"/>
      <c r="O50" s="86"/>
      <c r="P50" s="86"/>
      <c r="Q50" s="87"/>
      <c r="R50" s="87"/>
      <c r="S50" s="87"/>
      <c r="T50" s="87"/>
      <c r="U50" s="87"/>
      <c r="V50" s="87"/>
    </row>
    <row r="51" spans="2:22" s="65" customFormat="1" ht="22.5" customHeight="1" x14ac:dyDescent="0.25">
      <c r="B51" s="90"/>
      <c r="C51" s="2"/>
      <c r="D51" s="40"/>
      <c r="E51" s="40"/>
      <c r="F51" s="2"/>
      <c r="G51" s="86"/>
      <c r="H51" s="86"/>
      <c r="I51" s="86"/>
      <c r="J51" s="86"/>
      <c r="K51" s="86"/>
      <c r="L51" s="86"/>
      <c r="M51" s="86"/>
      <c r="N51" s="86"/>
      <c r="O51" s="86"/>
      <c r="P51" s="86"/>
      <c r="Q51" s="87"/>
      <c r="R51" s="87"/>
      <c r="S51" s="87"/>
      <c r="T51" s="87"/>
      <c r="U51" s="87"/>
      <c r="V51" s="87"/>
    </row>
    <row r="52" spans="2:22" s="65" customFormat="1" ht="22.5" customHeight="1" x14ac:dyDescent="0.25">
      <c r="B52" s="90"/>
      <c r="C52" s="2"/>
      <c r="D52" s="40"/>
      <c r="E52" s="40"/>
      <c r="F52" s="2"/>
      <c r="G52" s="86"/>
      <c r="H52" s="86"/>
      <c r="I52" s="86"/>
      <c r="J52" s="86"/>
      <c r="K52" s="86"/>
      <c r="L52" s="86"/>
      <c r="M52" s="86"/>
      <c r="N52" s="86"/>
      <c r="O52" s="86"/>
      <c r="P52" s="86"/>
      <c r="Q52" s="87"/>
      <c r="R52" s="87"/>
      <c r="S52" s="87"/>
      <c r="T52" s="87"/>
      <c r="U52" s="87"/>
      <c r="V52" s="87"/>
    </row>
    <row r="53" spans="2:22" s="65" customFormat="1" ht="22.5" customHeight="1" x14ac:dyDescent="0.25">
      <c r="B53" s="90"/>
      <c r="C53" s="2"/>
      <c r="D53" s="40"/>
      <c r="E53" s="40"/>
      <c r="F53" s="2"/>
      <c r="G53" s="86"/>
      <c r="H53" s="86"/>
      <c r="I53" s="86"/>
      <c r="J53" s="86"/>
      <c r="K53" s="86"/>
      <c r="L53" s="86"/>
      <c r="M53" s="86"/>
      <c r="N53" s="86"/>
      <c r="O53" s="86"/>
      <c r="P53" s="86"/>
      <c r="Q53" s="87"/>
      <c r="R53" s="87"/>
      <c r="S53" s="87"/>
      <c r="T53" s="87"/>
      <c r="U53" s="87"/>
      <c r="V53" s="87"/>
    </row>
    <row r="54" spans="2:22" s="65" customFormat="1" ht="22.5" customHeight="1" x14ac:dyDescent="0.25">
      <c r="B54" s="90"/>
      <c r="C54" s="2"/>
      <c r="D54" s="40"/>
      <c r="E54" s="40"/>
      <c r="F54" s="2"/>
      <c r="G54" s="86"/>
      <c r="H54" s="86"/>
      <c r="I54" s="86"/>
      <c r="J54" s="86"/>
      <c r="K54" s="86"/>
      <c r="L54" s="86"/>
      <c r="M54" s="86"/>
      <c r="N54" s="86"/>
      <c r="O54" s="86"/>
      <c r="P54" s="86"/>
      <c r="Q54" s="87"/>
      <c r="R54" s="87"/>
      <c r="S54" s="87"/>
      <c r="T54" s="87"/>
      <c r="U54" s="87"/>
      <c r="V54" s="87"/>
    </row>
    <row r="55" spans="2:22" s="65" customFormat="1" ht="22.5" customHeight="1" x14ac:dyDescent="0.25">
      <c r="B55" s="90"/>
      <c r="C55" s="2"/>
      <c r="D55" s="40"/>
      <c r="E55" s="40"/>
      <c r="F55" s="2"/>
      <c r="G55" s="86"/>
      <c r="H55" s="86"/>
      <c r="I55" s="86"/>
      <c r="J55" s="86"/>
      <c r="K55" s="86"/>
      <c r="L55" s="86"/>
      <c r="M55" s="86"/>
      <c r="N55" s="86"/>
      <c r="O55" s="86"/>
      <c r="P55" s="86"/>
      <c r="Q55" s="87"/>
      <c r="R55" s="87"/>
      <c r="S55" s="87"/>
      <c r="T55" s="87"/>
      <c r="U55" s="87"/>
      <c r="V55" s="87"/>
    </row>
    <row r="56" spans="2:22" s="65" customFormat="1" ht="22.5" customHeight="1" x14ac:dyDescent="0.25">
      <c r="B56" s="90"/>
      <c r="C56" s="2"/>
      <c r="D56" s="40"/>
      <c r="E56" s="40"/>
      <c r="F56" s="2"/>
      <c r="G56" s="86"/>
      <c r="H56" s="86"/>
      <c r="I56" s="86"/>
      <c r="J56" s="86"/>
      <c r="K56" s="86"/>
      <c r="L56" s="86"/>
      <c r="M56" s="86"/>
      <c r="N56" s="86"/>
      <c r="O56" s="86"/>
      <c r="P56" s="86"/>
      <c r="Q56" s="87"/>
      <c r="R56" s="87"/>
      <c r="S56" s="87"/>
      <c r="T56" s="87"/>
      <c r="U56" s="87"/>
      <c r="V56" s="87"/>
    </row>
    <row r="57" spans="2:22" s="65" customFormat="1" ht="22.5" customHeight="1" x14ac:dyDescent="0.25">
      <c r="B57" s="90"/>
      <c r="C57" s="2"/>
      <c r="D57" s="40"/>
      <c r="E57" s="40"/>
      <c r="F57" s="2"/>
      <c r="G57" s="86"/>
      <c r="H57" s="86"/>
      <c r="I57" s="86"/>
      <c r="J57" s="86"/>
      <c r="K57" s="86"/>
      <c r="L57" s="86"/>
      <c r="M57" s="86"/>
      <c r="N57" s="86"/>
      <c r="O57" s="86"/>
      <c r="P57" s="86"/>
      <c r="Q57" s="87"/>
      <c r="R57" s="87"/>
      <c r="S57" s="87"/>
      <c r="T57" s="87"/>
      <c r="U57" s="87"/>
      <c r="V57" s="87"/>
    </row>
    <row r="58" spans="2:22" s="65" customFormat="1" ht="22.5" customHeight="1" x14ac:dyDescent="0.25">
      <c r="B58" s="90"/>
      <c r="C58" s="2"/>
      <c r="D58" s="40"/>
      <c r="E58" s="40"/>
      <c r="F58" s="2"/>
      <c r="G58" s="86"/>
      <c r="H58" s="86"/>
      <c r="I58" s="86"/>
      <c r="J58" s="86"/>
      <c r="K58" s="86"/>
      <c r="L58" s="86"/>
      <c r="M58" s="86"/>
      <c r="N58" s="86"/>
      <c r="O58" s="86"/>
      <c r="P58" s="86"/>
      <c r="Q58" s="87"/>
      <c r="R58" s="87"/>
      <c r="S58" s="87"/>
      <c r="T58" s="87"/>
      <c r="U58" s="87"/>
      <c r="V58" s="87"/>
    </row>
    <row r="59" spans="2:22" s="65" customFormat="1" ht="22.5" customHeight="1" x14ac:dyDescent="0.25">
      <c r="B59" s="90"/>
      <c r="C59" s="2"/>
      <c r="D59" s="40"/>
      <c r="E59" s="40"/>
      <c r="F59" s="2"/>
      <c r="G59" s="86"/>
      <c r="H59" s="86"/>
      <c r="I59" s="86"/>
      <c r="J59" s="86"/>
      <c r="K59" s="86"/>
      <c r="L59" s="86"/>
      <c r="M59" s="86"/>
      <c r="N59" s="86"/>
      <c r="O59" s="86"/>
      <c r="P59" s="86"/>
      <c r="Q59" s="87"/>
      <c r="R59" s="87"/>
      <c r="S59" s="87"/>
      <c r="T59" s="87"/>
      <c r="U59" s="87"/>
      <c r="V59" s="87"/>
    </row>
    <row r="60" spans="2:22" s="65" customFormat="1" ht="22.5" customHeight="1" x14ac:dyDescent="0.25">
      <c r="B60" s="90"/>
      <c r="C60" s="2"/>
      <c r="D60" s="40"/>
      <c r="E60" s="40"/>
      <c r="F60" s="2"/>
      <c r="G60" s="86"/>
      <c r="H60" s="86"/>
      <c r="I60" s="86"/>
      <c r="J60" s="86"/>
      <c r="K60" s="86"/>
      <c r="L60" s="86"/>
      <c r="M60" s="86"/>
      <c r="N60" s="86"/>
      <c r="O60" s="86"/>
      <c r="P60" s="86"/>
      <c r="Q60" s="87"/>
      <c r="R60" s="87"/>
      <c r="S60" s="87"/>
      <c r="T60" s="87"/>
      <c r="U60" s="87"/>
      <c r="V60" s="87"/>
    </row>
    <row r="61" spans="2:22" s="65" customFormat="1" ht="22.5" customHeight="1" x14ac:dyDescent="0.25">
      <c r="B61" s="90"/>
      <c r="C61" s="2"/>
      <c r="D61" s="40"/>
      <c r="E61" s="40"/>
      <c r="F61" s="2"/>
      <c r="G61" s="86"/>
      <c r="H61" s="86"/>
      <c r="I61" s="86"/>
      <c r="J61" s="86"/>
      <c r="K61" s="86"/>
      <c r="L61" s="86"/>
      <c r="M61" s="86"/>
      <c r="N61" s="86"/>
      <c r="O61" s="86"/>
      <c r="P61" s="86"/>
      <c r="Q61" s="87"/>
      <c r="R61" s="87"/>
      <c r="S61" s="87"/>
      <c r="T61" s="87"/>
      <c r="U61" s="87"/>
      <c r="V61" s="87"/>
    </row>
    <row r="62" spans="2:22" s="65" customFormat="1" ht="22.5" customHeight="1" x14ac:dyDescent="0.25">
      <c r="B62" s="90"/>
      <c r="C62" s="2"/>
      <c r="D62" s="40"/>
      <c r="E62" s="40"/>
      <c r="F62" s="2"/>
      <c r="G62" s="86"/>
      <c r="H62" s="86"/>
      <c r="I62" s="86"/>
      <c r="J62" s="86"/>
      <c r="K62" s="86"/>
      <c r="L62" s="86"/>
      <c r="M62" s="86"/>
      <c r="N62" s="86"/>
      <c r="O62" s="86"/>
      <c r="P62" s="86"/>
      <c r="Q62" s="87"/>
      <c r="R62" s="87"/>
      <c r="S62" s="87"/>
      <c r="T62" s="87"/>
      <c r="U62" s="87"/>
      <c r="V62" s="87"/>
    </row>
    <row r="63" spans="2:22" s="65" customFormat="1" ht="22.5" customHeight="1" x14ac:dyDescent="0.25">
      <c r="B63" s="90"/>
      <c r="C63" s="2"/>
      <c r="D63" s="40"/>
      <c r="E63" s="40"/>
      <c r="F63" s="2"/>
      <c r="G63" s="86"/>
      <c r="H63" s="86"/>
      <c r="I63" s="86"/>
      <c r="J63" s="86"/>
      <c r="K63" s="86"/>
      <c r="L63" s="86"/>
      <c r="M63" s="86"/>
      <c r="N63" s="86"/>
      <c r="O63" s="86"/>
      <c r="P63" s="86"/>
      <c r="Q63" s="87"/>
      <c r="R63" s="87"/>
      <c r="S63" s="87"/>
      <c r="T63" s="87"/>
      <c r="U63" s="87"/>
      <c r="V63" s="87"/>
    </row>
    <row r="64" spans="2:22" s="65" customFormat="1" ht="22.5" customHeight="1" x14ac:dyDescent="0.25">
      <c r="B64" s="90"/>
      <c r="C64" s="2"/>
      <c r="D64" s="40"/>
      <c r="E64" s="40"/>
      <c r="F64" s="2"/>
      <c r="G64" s="86"/>
      <c r="H64" s="86"/>
      <c r="I64" s="86"/>
      <c r="J64" s="86"/>
      <c r="K64" s="86"/>
      <c r="L64" s="86"/>
      <c r="M64" s="86"/>
      <c r="N64" s="86"/>
      <c r="O64" s="86"/>
      <c r="P64" s="86"/>
      <c r="Q64" s="87"/>
      <c r="R64" s="87"/>
      <c r="S64" s="87"/>
      <c r="T64" s="87"/>
      <c r="U64" s="87"/>
      <c r="V64" s="87"/>
    </row>
    <row r="65" spans="2:22" s="65" customFormat="1" ht="22.5" customHeight="1" x14ac:dyDescent="0.25">
      <c r="B65" s="90"/>
      <c r="C65" s="2"/>
      <c r="D65" s="40"/>
      <c r="E65" s="40"/>
      <c r="F65" s="2"/>
      <c r="G65" s="86"/>
      <c r="H65" s="86"/>
      <c r="I65" s="86"/>
      <c r="J65" s="86"/>
      <c r="K65" s="86"/>
      <c r="L65" s="86"/>
      <c r="M65" s="86"/>
      <c r="N65" s="86"/>
      <c r="O65" s="86"/>
      <c r="P65" s="86"/>
      <c r="Q65" s="87"/>
      <c r="R65" s="87"/>
      <c r="S65" s="87"/>
      <c r="T65" s="87"/>
      <c r="U65" s="87"/>
      <c r="V65" s="87"/>
    </row>
    <row r="66" spans="2:22" s="65" customFormat="1" ht="22.5" customHeight="1" x14ac:dyDescent="0.25">
      <c r="B66" s="90"/>
      <c r="C66" s="2"/>
      <c r="D66" s="40"/>
      <c r="E66" s="40"/>
      <c r="F66" s="2"/>
      <c r="G66" s="86"/>
      <c r="H66" s="86"/>
      <c r="I66" s="86"/>
      <c r="J66" s="86"/>
      <c r="K66" s="86"/>
      <c r="L66" s="86"/>
      <c r="M66" s="86"/>
      <c r="N66" s="86"/>
      <c r="O66" s="86"/>
      <c r="P66" s="86"/>
      <c r="Q66" s="87"/>
      <c r="R66" s="87"/>
      <c r="S66" s="87"/>
      <c r="T66" s="87"/>
      <c r="U66" s="87"/>
      <c r="V66" s="87"/>
    </row>
    <row r="67" spans="2:22" s="65" customFormat="1" ht="22.5" customHeight="1" x14ac:dyDescent="0.25">
      <c r="B67" s="90"/>
      <c r="C67" s="2"/>
      <c r="D67" s="40"/>
      <c r="E67" s="40"/>
      <c r="F67" s="2"/>
      <c r="G67" s="86"/>
      <c r="H67" s="86"/>
      <c r="I67" s="86"/>
      <c r="J67" s="86"/>
      <c r="K67" s="86"/>
      <c r="L67" s="86"/>
      <c r="M67" s="86"/>
      <c r="N67" s="86"/>
      <c r="O67" s="86"/>
      <c r="P67" s="86"/>
      <c r="Q67" s="87"/>
      <c r="R67" s="87"/>
      <c r="S67" s="87"/>
      <c r="T67" s="87"/>
      <c r="U67" s="87"/>
      <c r="V67" s="87"/>
    </row>
    <row r="68" spans="2:22" s="65" customFormat="1" ht="22.5" customHeight="1" x14ac:dyDescent="0.25">
      <c r="B68" s="90"/>
      <c r="C68" s="2"/>
      <c r="D68" s="40"/>
      <c r="E68" s="40"/>
      <c r="F68" s="2"/>
      <c r="G68" s="86"/>
      <c r="H68" s="86"/>
      <c r="I68" s="86"/>
      <c r="J68" s="86"/>
      <c r="K68" s="86"/>
      <c r="L68" s="86"/>
      <c r="M68" s="86"/>
      <c r="N68" s="86"/>
      <c r="O68" s="86"/>
      <c r="P68" s="86"/>
      <c r="Q68" s="87"/>
      <c r="R68" s="87"/>
      <c r="S68" s="87"/>
      <c r="T68" s="87"/>
      <c r="U68" s="87"/>
      <c r="V68" s="87"/>
    </row>
    <row r="69" spans="2:22" s="65" customFormat="1" ht="22.5" customHeight="1" x14ac:dyDescent="0.25">
      <c r="B69" s="90"/>
      <c r="C69" s="2"/>
      <c r="D69" s="40"/>
      <c r="E69" s="40"/>
      <c r="F69" s="2"/>
      <c r="G69" s="86"/>
      <c r="H69" s="86"/>
      <c r="I69" s="86"/>
      <c r="J69" s="86"/>
      <c r="K69" s="86"/>
      <c r="L69" s="86"/>
      <c r="M69" s="86"/>
      <c r="N69" s="86"/>
      <c r="O69" s="86"/>
      <c r="P69" s="86"/>
      <c r="Q69" s="87"/>
      <c r="R69" s="87"/>
      <c r="S69" s="87"/>
      <c r="T69" s="87"/>
      <c r="U69" s="87"/>
      <c r="V69" s="87"/>
    </row>
    <row r="70" spans="2:22" s="65" customFormat="1" ht="22.5" customHeight="1" x14ac:dyDescent="0.25">
      <c r="B70" s="90"/>
      <c r="C70" s="2"/>
      <c r="D70" s="40"/>
      <c r="E70" s="40"/>
      <c r="F70" s="2"/>
      <c r="G70" s="86"/>
      <c r="H70" s="86"/>
      <c r="I70" s="86"/>
      <c r="J70" s="86"/>
      <c r="K70" s="86"/>
      <c r="L70" s="86"/>
      <c r="M70" s="86"/>
      <c r="N70" s="86"/>
      <c r="O70" s="86"/>
      <c r="P70" s="86"/>
      <c r="Q70" s="87"/>
      <c r="R70" s="87"/>
      <c r="S70" s="87"/>
      <c r="T70" s="87"/>
      <c r="U70" s="87"/>
      <c r="V70" s="87"/>
    </row>
    <row r="71" spans="2:22" s="65" customFormat="1" ht="22.5" customHeight="1" x14ac:dyDescent="0.25">
      <c r="B71" s="90"/>
      <c r="C71" s="2"/>
      <c r="D71" s="40"/>
      <c r="E71" s="40"/>
      <c r="F71" s="2"/>
      <c r="G71" s="86"/>
      <c r="H71" s="86"/>
      <c r="I71" s="86"/>
      <c r="J71" s="86"/>
      <c r="K71" s="86"/>
      <c r="L71" s="86"/>
      <c r="M71" s="86"/>
      <c r="N71" s="86"/>
      <c r="O71" s="86"/>
      <c r="P71" s="86"/>
      <c r="Q71" s="87"/>
      <c r="R71" s="87"/>
      <c r="S71" s="87"/>
      <c r="T71" s="87"/>
      <c r="U71" s="87"/>
      <c r="V71" s="87"/>
    </row>
    <row r="72" spans="2:22" s="65" customFormat="1" ht="22.5" customHeight="1" x14ac:dyDescent="0.25">
      <c r="B72" s="90"/>
      <c r="C72" s="2"/>
      <c r="D72" s="40"/>
      <c r="E72" s="40"/>
      <c r="F72" s="2"/>
      <c r="G72" s="86"/>
      <c r="H72" s="86"/>
      <c r="I72" s="86"/>
      <c r="J72" s="86"/>
      <c r="K72" s="86"/>
      <c r="L72" s="86"/>
      <c r="M72" s="86"/>
      <c r="N72" s="86"/>
      <c r="O72" s="86"/>
      <c r="P72" s="86"/>
      <c r="Q72" s="87"/>
      <c r="R72" s="87"/>
      <c r="S72" s="87"/>
      <c r="T72" s="87"/>
      <c r="U72" s="87"/>
      <c r="V72" s="87"/>
    </row>
    <row r="73" spans="2:22" s="65" customFormat="1" ht="22.5" customHeight="1" x14ac:dyDescent="0.25">
      <c r="B73" s="90"/>
      <c r="C73" s="2"/>
      <c r="D73" s="40"/>
      <c r="E73" s="40"/>
      <c r="F73" s="2"/>
      <c r="G73" s="86"/>
      <c r="H73" s="86"/>
      <c r="I73" s="86"/>
      <c r="J73" s="86"/>
      <c r="K73" s="86"/>
      <c r="L73" s="86"/>
      <c r="M73" s="86"/>
      <c r="N73" s="86"/>
      <c r="O73" s="86"/>
      <c r="P73" s="86"/>
      <c r="Q73" s="87"/>
      <c r="R73" s="87"/>
      <c r="S73" s="87"/>
      <c r="T73" s="87"/>
      <c r="U73" s="87"/>
      <c r="V73" s="87"/>
    </row>
    <row r="74" spans="2:22" s="65" customFormat="1" ht="22.5" customHeight="1" x14ac:dyDescent="0.25">
      <c r="B74" s="90"/>
      <c r="C74" s="2"/>
      <c r="D74" s="40"/>
      <c r="E74" s="40"/>
      <c r="F74" s="2"/>
      <c r="G74" s="86"/>
      <c r="H74" s="86"/>
      <c r="I74" s="86"/>
      <c r="J74" s="86"/>
      <c r="K74" s="86"/>
      <c r="L74" s="86"/>
      <c r="M74" s="86"/>
      <c r="N74" s="86"/>
      <c r="O74" s="86"/>
      <c r="P74" s="86"/>
      <c r="Q74" s="87"/>
      <c r="R74" s="87"/>
      <c r="S74" s="87"/>
      <c r="T74" s="87"/>
      <c r="U74" s="87"/>
      <c r="V74" s="87"/>
    </row>
    <row r="75" spans="2:22" s="65" customFormat="1" ht="22.5" customHeight="1" x14ac:dyDescent="0.25">
      <c r="B75" s="90"/>
      <c r="C75" s="2"/>
      <c r="D75" s="40"/>
      <c r="E75" s="40"/>
      <c r="F75" s="2"/>
      <c r="G75" s="86"/>
      <c r="H75" s="86"/>
      <c r="I75" s="86"/>
      <c r="J75" s="86"/>
      <c r="K75" s="86"/>
      <c r="L75" s="86"/>
      <c r="M75" s="86"/>
      <c r="N75" s="86"/>
      <c r="O75" s="86"/>
      <c r="P75" s="86"/>
      <c r="Q75" s="87"/>
      <c r="R75" s="87"/>
      <c r="S75" s="87"/>
      <c r="T75" s="87"/>
      <c r="U75" s="87"/>
      <c r="V75" s="87"/>
    </row>
    <row r="76" spans="2:22" s="65" customFormat="1" ht="22.5" customHeight="1" x14ac:dyDescent="0.25">
      <c r="B76" s="90"/>
      <c r="C76" s="2"/>
      <c r="D76" s="40"/>
      <c r="E76" s="40"/>
      <c r="F76" s="2"/>
      <c r="G76" s="86"/>
      <c r="H76" s="86"/>
      <c r="I76" s="86"/>
      <c r="J76" s="86"/>
      <c r="K76" s="86"/>
      <c r="L76" s="86"/>
      <c r="M76" s="86"/>
      <c r="N76" s="86"/>
      <c r="O76" s="86"/>
      <c r="P76" s="86"/>
      <c r="Q76" s="87"/>
      <c r="R76" s="87"/>
      <c r="S76" s="87"/>
      <c r="T76" s="87"/>
      <c r="U76" s="87"/>
      <c r="V76" s="87"/>
    </row>
    <row r="77" spans="2:22" s="65" customFormat="1" ht="22.5" customHeight="1" x14ac:dyDescent="0.25">
      <c r="B77" s="90"/>
      <c r="C77" s="2"/>
      <c r="D77" s="40"/>
      <c r="E77" s="40"/>
      <c r="F77" s="2"/>
      <c r="G77" s="86"/>
      <c r="H77" s="86"/>
      <c r="I77" s="86"/>
      <c r="J77" s="86"/>
      <c r="K77" s="86"/>
      <c r="L77" s="86"/>
      <c r="M77" s="86"/>
      <c r="N77" s="86"/>
      <c r="O77" s="86"/>
      <c r="P77" s="86"/>
      <c r="Q77" s="87"/>
      <c r="R77" s="87"/>
      <c r="S77" s="87"/>
      <c r="T77" s="87"/>
      <c r="U77" s="87"/>
      <c r="V77" s="87"/>
    </row>
    <row r="78" spans="2:22" s="65" customFormat="1" ht="22.5" customHeight="1" x14ac:dyDescent="0.25">
      <c r="B78" s="90"/>
      <c r="C78" s="2"/>
      <c r="D78" s="40"/>
      <c r="E78" s="40"/>
      <c r="F78" s="2"/>
      <c r="G78" s="86"/>
      <c r="H78" s="86"/>
      <c r="I78" s="86"/>
      <c r="J78" s="86"/>
      <c r="K78" s="86"/>
      <c r="L78" s="86"/>
      <c r="M78" s="86"/>
      <c r="N78" s="86"/>
      <c r="O78" s="86"/>
      <c r="P78" s="86"/>
      <c r="Q78" s="87"/>
      <c r="R78" s="87"/>
      <c r="S78" s="87"/>
      <c r="T78" s="87"/>
      <c r="U78" s="87"/>
      <c r="V78" s="87"/>
    </row>
    <row r="79" spans="2:22" s="65" customFormat="1" ht="22.5" customHeight="1" x14ac:dyDescent="0.25">
      <c r="B79" s="90"/>
      <c r="C79" s="2"/>
      <c r="D79" s="40"/>
      <c r="E79" s="40"/>
      <c r="F79" s="2"/>
      <c r="G79" s="86"/>
      <c r="H79" s="86"/>
      <c r="I79" s="86"/>
      <c r="J79" s="86"/>
      <c r="K79" s="86"/>
      <c r="L79" s="86"/>
      <c r="M79" s="86"/>
      <c r="N79" s="86"/>
      <c r="O79" s="86"/>
      <c r="P79" s="86"/>
      <c r="Q79" s="87"/>
      <c r="R79" s="87"/>
      <c r="S79" s="87"/>
      <c r="T79" s="87"/>
      <c r="U79" s="87"/>
      <c r="V79" s="87"/>
    </row>
    <row r="80" spans="2:22" s="65" customFormat="1" ht="22.5" customHeight="1" x14ac:dyDescent="0.25">
      <c r="B80" s="90"/>
      <c r="C80" s="2"/>
      <c r="D80" s="40"/>
      <c r="E80" s="40"/>
      <c r="F80" s="2"/>
      <c r="G80" s="86"/>
      <c r="H80" s="86"/>
      <c r="I80" s="86"/>
      <c r="J80" s="86"/>
      <c r="K80" s="86"/>
      <c r="L80" s="86"/>
      <c r="M80" s="86"/>
      <c r="N80" s="86"/>
      <c r="O80" s="86"/>
      <c r="P80" s="86"/>
      <c r="Q80" s="87"/>
      <c r="R80" s="87"/>
      <c r="S80" s="87"/>
      <c r="T80" s="87"/>
      <c r="U80" s="87"/>
      <c r="V80" s="87"/>
    </row>
    <row r="81" spans="2:22" s="65" customFormat="1" ht="22.5" customHeight="1" x14ac:dyDescent="0.25">
      <c r="B81" s="90"/>
      <c r="C81" s="2"/>
      <c r="D81" s="40"/>
      <c r="E81" s="40"/>
      <c r="F81" s="2"/>
      <c r="G81" s="86"/>
      <c r="H81" s="86"/>
      <c r="I81" s="86"/>
      <c r="J81" s="86"/>
      <c r="K81" s="86"/>
      <c r="L81" s="86"/>
      <c r="M81" s="86"/>
      <c r="N81" s="86"/>
      <c r="O81" s="86"/>
      <c r="P81" s="86"/>
      <c r="Q81" s="87"/>
      <c r="R81" s="87"/>
      <c r="S81" s="87"/>
      <c r="T81" s="87"/>
      <c r="U81" s="87"/>
      <c r="V81" s="87"/>
    </row>
    <row r="82" spans="2:22" s="65" customFormat="1" ht="22.5" customHeight="1" x14ac:dyDescent="0.25">
      <c r="B82" s="90"/>
      <c r="C82" s="2"/>
      <c r="D82" s="40"/>
      <c r="E82" s="40"/>
      <c r="F82" s="2"/>
      <c r="G82" s="86"/>
      <c r="H82" s="86"/>
      <c r="I82" s="86"/>
      <c r="J82" s="86"/>
      <c r="K82" s="86"/>
      <c r="L82" s="86"/>
      <c r="M82" s="86"/>
      <c r="N82" s="86"/>
      <c r="O82" s="86"/>
      <c r="P82" s="86"/>
      <c r="Q82" s="87"/>
      <c r="R82" s="87"/>
      <c r="S82" s="87"/>
      <c r="T82" s="87"/>
      <c r="U82" s="87"/>
      <c r="V82" s="87"/>
    </row>
    <row r="83" spans="2:22" s="65" customFormat="1" ht="22.5" customHeight="1" x14ac:dyDescent="0.25">
      <c r="B83" s="90"/>
      <c r="C83" s="2"/>
      <c r="D83" s="40"/>
      <c r="E83" s="40"/>
      <c r="F83" s="2"/>
      <c r="G83" s="86"/>
      <c r="H83" s="86"/>
      <c r="I83" s="86"/>
      <c r="J83" s="86"/>
      <c r="K83" s="86"/>
      <c r="L83" s="86"/>
      <c r="M83" s="86"/>
      <c r="N83" s="86"/>
      <c r="O83" s="86"/>
      <c r="P83" s="86"/>
      <c r="Q83" s="87"/>
      <c r="R83" s="87"/>
      <c r="S83" s="87"/>
      <c r="T83" s="87"/>
      <c r="U83" s="87"/>
      <c r="V83" s="87"/>
    </row>
    <row r="84" spans="2:22" s="65" customFormat="1" ht="22.5" customHeight="1" x14ac:dyDescent="0.25">
      <c r="B84" s="90"/>
      <c r="C84" s="2"/>
      <c r="D84" s="40"/>
      <c r="E84" s="40"/>
      <c r="F84" s="2"/>
      <c r="G84" s="86"/>
      <c r="H84" s="86"/>
      <c r="I84" s="86"/>
      <c r="J84" s="86"/>
      <c r="K84" s="86"/>
      <c r="L84" s="86"/>
      <c r="M84" s="86"/>
      <c r="N84" s="86"/>
      <c r="O84" s="86"/>
      <c r="P84" s="86"/>
      <c r="Q84" s="87"/>
      <c r="R84" s="87"/>
      <c r="S84" s="87"/>
      <c r="T84" s="87"/>
      <c r="U84" s="87"/>
      <c r="V84" s="87"/>
    </row>
    <row r="85" spans="2:22" s="65" customFormat="1" ht="22.5" customHeight="1" x14ac:dyDescent="0.25">
      <c r="B85" s="90"/>
      <c r="C85" s="2"/>
      <c r="D85" s="40"/>
      <c r="E85" s="40"/>
      <c r="F85" s="2"/>
      <c r="G85" s="86"/>
      <c r="H85" s="86"/>
      <c r="I85" s="86"/>
      <c r="J85" s="86"/>
      <c r="K85" s="86"/>
      <c r="L85" s="86"/>
      <c r="M85" s="86"/>
      <c r="N85" s="86"/>
      <c r="O85" s="86"/>
      <c r="P85" s="86"/>
      <c r="Q85" s="87"/>
      <c r="R85" s="87"/>
      <c r="S85" s="87"/>
      <c r="T85" s="87"/>
      <c r="U85" s="87"/>
      <c r="V85" s="87"/>
    </row>
    <row r="86" spans="2:22" s="65" customFormat="1" ht="22.5" customHeight="1" x14ac:dyDescent="0.25">
      <c r="B86" s="90"/>
      <c r="C86" s="2"/>
      <c r="D86" s="40"/>
      <c r="E86" s="40"/>
      <c r="F86" s="2"/>
      <c r="G86" s="86"/>
      <c r="H86" s="86"/>
      <c r="I86" s="86"/>
      <c r="J86" s="86"/>
      <c r="K86" s="86"/>
      <c r="L86" s="86"/>
      <c r="M86" s="86"/>
      <c r="N86" s="86"/>
      <c r="O86" s="86"/>
      <c r="P86" s="86"/>
      <c r="Q86" s="87"/>
      <c r="R86" s="87"/>
      <c r="S86" s="87"/>
      <c r="T86" s="87"/>
      <c r="U86" s="87"/>
      <c r="V86" s="87"/>
    </row>
    <row r="87" spans="2:22" s="65" customFormat="1" ht="22.5" customHeight="1" x14ac:dyDescent="0.25">
      <c r="B87" s="90"/>
      <c r="C87" s="2"/>
      <c r="D87" s="40"/>
      <c r="E87" s="40"/>
      <c r="F87" s="2"/>
      <c r="G87" s="86"/>
      <c r="H87" s="86"/>
      <c r="I87" s="86"/>
      <c r="J87" s="86"/>
      <c r="K87" s="86"/>
      <c r="L87" s="86"/>
      <c r="M87" s="86"/>
      <c r="N87" s="86"/>
      <c r="O87" s="86"/>
      <c r="P87" s="86"/>
      <c r="Q87" s="87"/>
      <c r="R87" s="87"/>
      <c r="S87" s="87"/>
      <c r="T87" s="87"/>
      <c r="U87" s="87"/>
      <c r="V87" s="87"/>
    </row>
    <row r="88" spans="2:22" s="65" customFormat="1" ht="22.5" customHeight="1" x14ac:dyDescent="0.25">
      <c r="B88" s="90"/>
      <c r="C88" s="2"/>
      <c r="D88" s="40"/>
      <c r="E88" s="40"/>
      <c r="F88" s="2"/>
      <c r="G88" s="86"/>
      <c r="H88" s="86"/>
      <c r="I88" s="86"/>
      <c r="J88" s="86"/>
      <c r="K88" s="86"/>
      <c r="L88" s="86"/>
      <c r="M88" s="86"/>
      <c r="N88" s="86"/>
      <c r="O88" s="86"/>
      <c r="P88" s="86"/>
      <c r="Q88" s="87"/>
      <c r="R88" s="87"/>
      <c r="S88" s="87"/>
      <c r="T88" s="87"/>
      <c r="U88" s="87"/>
      <c r="V88" s="87"/>
    </row>
    <row r="89" spans="2:22" s="65" customFormat="1" ht="22.5" customHeight="1" x14ac:dyDescent="0.25">
      <c r="B89" s="90"/>
      <c r="C89" s="2"/>
      <c r="D89" s="40"/>
      <c r="E89" s="40"/>
      <c r="F89" s="2"/>
      <c r="G89" s="86"/>
      <c r="H89" s="86"/>
      <c r="I89" s="86"/>
      <c r="J89" s="86"/>
      <c r="K89" s="86"/>
      <c r="L89" s="86"/>
      <c r="M89" s="86"/>
      <c r="N89" s="86"/>
      <c r="O89" s="86"/>
      <c r="P89" s="86"/>
      <c r="Q89" s="87"/>
      <c r="R89" s="87"/>
      <c r="S89" s="87"/>
      <c r="T89" s="87"/>
      <c r="U89" s="87"/>
      <c r="V89" s="87"/>
    </row>
    <row r="90" spans="2:22" s="65" customFormat="1" ht="22.5" customHeight="1" x14ac:dyDescent="0.25">
      <c r="B90" s="90"/>
      <c r="C90" s="2"/>
      <c r="D90" s="40"/>
      <c r="E90" s="40"/>
      <c r="F90" s="2"/>
      <c r="G90" s="86"/>
      <c r="H90" s="86"/>
      <c r="I90" s="86"/>
      <c r="J90" s="86"/>
      <c r="K90" s="86"/>
      <c r="L90" s="86"/>
      <c r="M90" s="86"/>
      <c r="N90" s="86"/>
      <c r="O90" s="86"/>
      <c r="P90" s="86"/>
      <c r="Q90" s="87"/>
      <c r="R90" s="87"/>
      <c r="S90" s="87"/>
      <c r="T90" s="87"/>
      <c r="U90" s="87"/>
      <c r="V90" s="87"/>
    </row>
    <row r="91" spans="2:22" s="65" customFormat="1" ht="22.5" customHeight="1" x14ac:dyDescent="0.25">
      <c r="B91" s="90"/>
      <c r="C91" s="2"/>
      <c r="D91" s="40"/>
      <c r="E91" s="40"/>
      <c r="F91" s="2"/>
      <c r="G91" s="86"/>
      <c r="H91" s="86"/>
      <c r="I91" s="86"/>
      <c r="J91" s="86"/>
      <c r="K91" s="86"/>
      <c r="L91" s="86"/>
      <c r="M91" s="86"/>
      <c r="N91" s="86"/>
      <c r="O91" s="86"/>
      <c r="P91" s="86"/>
      <c r="Q91" s="87"/>
      <c r="R91" s="87"/>
      <c r="S91" s="87"/>
      <c r="T91" s="87"/>
      <c r="U91" s="87"/>
      <c r="V91" s="87"/>
    </row>
    <row r="92" spans="2:22" s="65" customFormat="1" ht="22.5" customHeight="1" x14ac:dyDescent="0.25">
      <c r="B92" s="90"/>
      <c r="C92" s="2"/>
      <c r="D92" s="40"/>
      <c r="E92" s="40"/>
      <c r="F92" s="2"/>
      <c r="G92" s="86"/>
      <c r="H92" s="86"/>
      <c r="I92" s="86"/>
      <c r="J92" s="86"/>
      <c r="K92" s="86"/>
      <c r="L92" s="86"/>
      <c r="M92" s="86"/>
      <c r="N92" s="86"/>
      <c r="O92" s="86"/>
      <c r="P92" s="86"/>
      <c r="Q92" s="87"/>
      <c r="R92" s="87"/>
      <c r="S92" s="87"/>
      <c r="T92" s="87"/>
      <c r="U92" s="87"/>
      <c r="V92" s="87"/>
    </row>
    <row r="93" spans="2:22" s="65" customFormat="1" ht="22.5" customHeight="1" x14ac:dyDescent="0.25">
      <c r="B93" s="90"/>
      <c r="C93" s="2"/>
      <c r="D93" s="40"/>
      <c r="E93" s="40"/>
      <c r="F93" s="2"/>
      <c r="G93" s="86"/>
      <c r="H93" s="86"/>
      <c r="I93" s="86"/>
      <c r="J93" s="86"/>
      <c r="K93" s="86"/>
      <c r="L93" s="86"/>
      <c r="M93" s="86"/>
      <c r="N93" s="86"/>
      <c r="O93" s="86"/>
      <c r="P93" s="86"/>
      <c r="Q93" s="87"/>
      <c r="R93" s="87"/>
      <c r="S93" s="87"/>
      <c r="T93" s="87"/>
      <c r="U93" s="87"/>
      <c r="V93" s="87"/>
    </row>
    <row r="94" spans="2:22" s="65" customFormat="1" ht="22.5" customHeight="1" x14ac:dyDescent="0.25">
      <c r="B94" s="90"/>
      <c r="C94" s="2"/>
      <c r="D94" s="40"/>
      <c r="E94" s="40"/>
      <c r="F94" s="2"/>
      <c r="G94" s="86"/>
      <c r="H94" s="86"/>
      <c r="I94" s="86"/>
      <c r="J94" s="86"/>
      <c r="K94" s="86"/>
      <c r="L94" s="86"/>
      <c r="M94" s="86"/>
      <c r="N94" s="86"/>
      <c r="O94" s="86"/>
      <c r="P94" s="86"/>
      <c r="Q94" s="87"/>
      <c r="R94" s="87"/>
      <c r="S94" s="87"/>
      <c r="T94" s="87"/>
      <c r="U94" s="87"/>
      <c r="V94" s="87"/>
    </row>
    <row r="95" spans="2:22" s="65" customFormat="1" ht="22.5" customHeight="1" x14ac:dyDescent="0.25">
      <c r="B95" s="90"/>
      <c r="C95" s="2"/>
      <c r="D95" s="40"/>
      <c r="E95" s="40"/>
      <c r="F95" s="2"/>
      <c r="G95" s="86"/>
      <c r="H95" s="86"/>
      <c r="I95" s="86"/>
      <c r="J95" s="86"/>
      <c r="K95" s="86"/>
      <c r="L95" s="86"/>
      <c r="M95" s="86"/>
      <c r="N95" s="86"/>
      <c r="O95" s="86"/>
      <c r="P95" s="86"/>
      <c r="Q95" s="87"/>
      <c r="R95" s="87"/>
      <c r="S95" s="87"/>
      <c r="T95" s="87"/>
      <c r="U95" s="87"/>
      <c r="V95" s="87"/>
    </row>
    <row r="96" spans="2:22" s="65" customFormat="1" ht="22.5" customHeight="1" x14ac:dyDescent="0.25">
      <c r="B96" s="90"/>
      <c r="C96" s="2"/>
      <c r="D96" s="40"/>
      <c r="E96" s="40"/>
      <c r="F96" s="2"/>
      <c r="G96" s="86"/>
      <c r="H96" s="86"/>
      <c r="I96" s="86"/>
      <c r="J96" s="86"/>
      <c r="K96" s="86"/>
      <c r="L96" s="86"/>
      <c r="M96" s="86"/>
      <c r="N96" s="86"/>
      <c r="O96" s="86"/>
      <c r="P96" s="86"/>
      <c r="Q96" s="87"/>
      <c r="R96" s="87"/>
      <c r="S96" s="87"/>
      <c r="T96" s="87"/>
      <c r="U96" s="87"/>
      <c r="V96" s="87"/>
    </row>
    <row r="97" spans="2:22" s="65" customFormat="1" ht="22.5" customHeight="1" x14ac:dyDescent="0.25">
      <c r="B97" s="90"/>
      <c r="C97" s="2"/>
      <c r="D97" s="40"/>
      <c r="E97" s="40"/>
      <c r="F97" s="2"/>
      <c r="G97" s="86"/>
      <c r="H97" s="86"/>
      <c r="I97" s="86"/>
      <c r="J97" s="86"/>
      <c r="K97" s="86"/>
      <c r="L97" s="86"/>
      <c r="M97" s="86"/>
      <c r="N97" s="86"/>
      <c r="O97" s="86"/>
      <c r="P97" s="86"/>
      <c r="Q97" s="87"/>
      <c r="R97" s="87"/>
      <c r="S97" s="87"/>
      <c r="T97" s="87"/>
      <c r="U97" s="87"/>
      <c r="V97" s="87"/>
    </row>
    <row r="98" spans="2:22" s="65" customFormat="1" ht="22.5" customHeight="1" x14ac:dyDescent="0.25">
      <c r="B98" s="90"/>
      <c r="C98" s="2"/>
      <c r="D98" s="40"/>
      <c r="E98" s="40"/>
      <c r="F98" s="2"/>
      <c r="G98" s="86"/>
      <c r="H98" s="86"/>
      <c r="I98" s="86"/>
      <c r="J98" s="86"/>
      <c r="K98" s="86"/>
      <c r="L98" s="86"/>
      <c r="M98" s="86"/>
      <c r="N98" s="86"/>
      <c r="O98" s="86"/>
      <c r="P98" s="86"/>
      <c r="Q98" s="87"/>
      <c r="R98" s="87"/>
      <c r="S98" s="87"/>
      <c r="T98" s="87"/>
      <c r="U98" s="87"/>
      <c r="V98" s="87"/>
    </row>
    <row r="99" spans="2:22" s="65" customFormat="1" ht="22.5" customHeight="1" x14ac:dyDescent="0.25">
      <c r="B99" s="90"/>
      <c r="C99" s="2"/>
      <c r="D99" s="40"/>
      <c r="E99" s="40"/>
      <c r="F99" s="2"/>
      <c r="G99" s="86"/>
      <c r="H99" s="86"/>
      <c r="I99" s="86"/>
      <c r="J99" s="86"/>
      <c r="K99" s="86"/>
      <c r="L99" s="86"/>
      <c r="M99" s="86"/>
      <c r="N99" s="86"/>
      <c r="O99" s="86"/>
      <c r="P99" s="86"/>
      <c r="Q99" s="87"/>
      <c r="R99" s="87"/>
      <c r="S99" s="87"/>
      <c r="T99" s="87"/>
      <c r="U99" s="87"/>
      <c r="V99" s="87"/>
    </row>
    <row r="100" spans="2:22" s="65" customFormat="1" ht="22.5" customHeight="1" x14ac:dyDescent="0.25">
      <c r="B100" s="90"/>
      <c r="C100" s="2"/>
      <c r="D100" s="40"/>
      <c r="E100" s="40"/>
      <c r="F100" s="2"/>
      <c r="G100" s="86"/>
      <c r="H100" s="86"/>
      <c r="I100" s="86"/>
      <c r="J100" s="86"/>
      <c r="K100" s="86"/>
      <c r="L100" s="86"/>
      <c r="M100" s="86"/>
      <c r="N100" s="86"/>
      <c r="O100" s="86"/>
      <c r="P100" s="86"/>
      <c r="Q100" s="87"/>
      <c r="R100" s="87"/>
      <c r="S100" s="87"/>
      <c r="T100" s="87"/>
      <c r="U100" s="87"/>
      <c r="V100" s="87"/>
    </row>
    <row r="101" spans="2:22" s="65" customFormat="1" ht="22.5" customHeight="1" x14ac:dyDescent="0.25">
      <c r="B101" s="90"/>
      <c r="C101" s="2"/>
      <c r="D101" s="40"/>
      <c r="E101" s="40"/>
      <c r="F101" s="2"/>
      <c r="G101" s="86"/>
      <c r="H101" s="86"/>
      <c r="I101" s="86"/>
      <c r="J101" s="86"/>
      <c r="K101" s="86"/>
      <c r="L101" s="86"/>
      <c r="M101" s="86"/>
      <c r="N101" s="86"/>
      <c r="O101" s="86"/>
      <c r="P101" s="86"/>
      <c r="Q101" s="87"/>
      <c r="R101" s="87"/>
      <c r="S101" s="87"/>
      <c r="T101" s="87"/>
      <c r="U101" s="87"/>
      <c r="V101" s="87"/>
    </row>
    <row r="102" spans="2:22" s="65" customFormat="1" ht="22.5" customHeight="1" x14ac:dyDescent="0.25">
      <c r="B102" s="90"/>
      <c r="C102" s="2"/>
      <c r="D102" s="40"/>
      <c r="E102" s="40"/>
      <c r="F102" s="2"/>
      <c r="G102" s="86"/>
      <c r="H102" s="86"/>
      <c r="I102" s="86"/>
      <c r="J102" s="86"/>
      <c r="K102" s="86"/>
      <c r="L102" s="86"/>
      <c r="M102" s="86"/>
      <c r="N102" s="86"/>
      <c r="O102" s="86"/>
      <c r="P102" s="86"/>
      <c r="Q102" s="87"/>
      <c r="R102" s="87"/>
      <c r="S102" s="87"/>
      <c r="T102" s="87"/>
      <c r="U102" s="87"/>
      <c r="V102" s="87"/>
    </row>
    <row r="103" spans="2:22" s="65" customFormat="1" ht="22.5" customHeight="1" x14ac:dyDescent="0.25">
      <c r="B103" s="90"/>
      <c r="C103" s="2"/>
      <c r="D103" s="40"/>
      <c r="E103" s="40"/>
      <c r="F103" s="2"/>
      <c r="G103" s="86"/>
      <c r="H103" s="86"/>
      <c r="I103" s="86"/>
      <c r="J103" s="86"/>
      <c r="K103" s="86"/>
      <c r="L103" s="86"/>
      <c r="M103" s="86"/>
      <c r="N103" s="86"/>
      <c r="O103" s="86"/>
      <c r="P103" s="86"/>
      <c r="Q103" s="87"/>
      <c r="R103" s="87"/>
      <c r="S103" s="87"/>
      <c r="T103" s="87"/>
      <c r="U103" s="87"/>
      <c r="V103" s="87"/>
    </row>
    <row r="104" spans="2:22" s="65" customFormat="1" ht="22.5" customHeight="1" x14ac:dyDescent="0.25">
      <c r="B104" s="90"/>
      <c r="C104" s="2"/>
      <c r="D104" s="40"/>
      <c r="E104" s="40"/>
      <c r="F104" s="2"/>
      <c r="G104" s="86"/>
      <c r="H104" s="86"/>
      <c r="I104" s="86"/>
      <c r="J104" s="86"/>
      <c r="K104" s="86"/>
      <c r="L104" s="86"/>
      <c r="M104" s="86"/>
      <c r="N104" s="86"/>
      <c r="O104" s="86"/>
      <c r="P104" s="86"/>
      <c r="Q104" s="87"/>
      <c r="R104" s="87"/>
      <c r="S104" s="87"/>
      <c r="T104" s="87"/>
      <c r="U104" s="87"/>
      <c r="V104" s="87"/>
    </row>
    <row r="105" spans="2:22" s="65" customFormat="1" ht="22.5" customHeight="1" x14ac:dyDescent="0.25">
      <c r="B105" s="90"/>
      <c r="C105" s="2"/>
      <c r="D105" s="40"/>
      <c r="E105" s="40"/>
      <c r="F105" s="2"/>
      <c r="G105" s="86"/>
      <c r="H105" s="86"/>
      <c r="I105" s="86"/>
      <c r="J105" s="86"/>
      <c r="K105" s="86"/>
      <c r="L105" s="86"/>
      <c r="M105" s="86"/>
      <c r="N105" s="86"/>
      <c r="O105" s="86"/>
      <c r="P105" s="86"/>
      <c r="Q105" s="87"/>
      <c r="R105" s="87"/>
      <c r="S105" s="87"/>
      <c r="T105" s="87"/>
      <c r="U105" s="87"/>
      <c r="V105" s="87"/>
    </row>
    <row r="106" spans="2:22" s="65" customFormat="1" ht="22.5" customHeight="1" x14ac:dyDescent="0.25">
      <c r="B106" s="90"/>
      <c r="C106" s="2"/>
      <c r="D106" s="40"/>
      <c r="E106" s="40"/>
      <c r="F106" s="2"/>
      <c r="G106" s="86"/>
      <c r="H106" s="86"/>
      <c r="I106" s="86"/>
      <c r="J106" s="86"/>
      <c r="K106" s="86"/>
      <c r="L106" s="86"/>
      <c r="M106" s="86"/>
      <c r="N106" s="86"/>
      <c r="O106" s="86"/>
      <c r="P106" s="86"/>
      <c r="Q106" s="87"/>
      <c r="R106" s="87"/>
      <c r="S106" s="87"/>
      <c r="T106" s="87"/>
      <c r="U106" s="87"/>
      <c r="V106" s="87"/>
    </row>
    <row r="107" spans="2:22" s="65" customFormat="1" ht="22.5" customHeight="1" x14ac:dyDescent="0.25">
      <c r="B107" s="90"/>
      <c r="C107" s="2"/>
      <c r="D107" s="40"/>
      <c r="E107" s="40"/>
      <c r="F107" s="2"/>
      <c r="G107" s="86"/>
      <c r="H107" s="86"/>
      <c r="I107" s="86"/>
      <c r="J107" s="86"/>
      <c r="K107" s="86"/>
      <c r="L107" s="86"/>
      <c r="M107" s="86"/>
      <c r="N107" s="86"/>
      <c r="O107" s="86"/>
      <c r="P107" s="86"/>
      <c r="Q107" s="87"/>
      <c r="R107" s="87"/>
      <c r="S107" s="87"/>
      <c r="T107" s="87"/>
      <c r="U107" s="87"/>
      <c r="V107" s="87"/>
    </row>
    <row r="108" spans="2:22" s="65" customFormat="1" ht="22.5" customHeight="1" x14ac:dyDescent="0.25">
      <c r="B108" s="90"/>
      <c r="C108" s="2"/>
      <c r="D108" s="40"/>
      <c r="E108" s="40"/>
      <c r="F108" s="2"/>
      <c r="G108" s="86"/>
      <c r="H108" s="86"/>
      <c r="I108" s="86"/>
      <c r="J108" s="86"/>
      <c r="K108" s="86"/>
      <c r="L108" s="86"/>
      <c r="M108" s="86"/>
      <c r="N108" s="86"/>
      <c r="O108" s="86"/>
      <c r="P108" s="86"/>
      <c r="Q108" s="87"/>
      <c r="R108" s="87"/>
      <c r="S108" s="87"/>
      <c r="T108" s="87"/>
      <c r="U108" s="87"/>
      <c r="V108" s="87"/>
    </row>
    <row r="109" spans="2:22" s="65" customFormat="1" ht="22.5" customHeight="1" x14ac:dyDescent="0.25">
      <c r="B109" s="90"/>
      <c r="C109" s="2"/>
      <c r="D109" s="40"/>
      <c r="E109" s="40"/>
      <c r="F109" s="2"/>
      <c r="G109" s="86"/>
      <c r="H109" s="86"/>
      <c r="I109" s="86"/>
      <c r="J109" s="86"/>
      <c r="K109" s="86"/>
      <c r="L109" s="86"/>
      <c r="M109" s="86"/>
      <c r="N109" s="86"/>
      <c r="O109" s="86"/>
      <c r="P109" s="86"/>
      <c r="Q109" s="87"/>
      <c r="R109" s="87"/>
      <c r="S109" s="87"/>
      <c r="T109" s="87"/>
      <c r="U109" s="87"/>
      <c r="V109" s="87"/>
    </row>
    <row r="110" spans="2:22" s="65" customFormat="1" ht="22.5" customHeight="1" x14ac:dyDescent="0.25">
      <c r="B110" s="90"/>
      <c r="C110" s="2"/>
      <c r="D110" s="40"/>
      <c r="E110" s="40"/>
      <c r="F110" s="2"/>
      <c r="G110" s="86"/>
      <c r="H110" s="86"/>
      <c r="I110" s="86"/>
      <c r="J110" s="86"/>
      <c r="K110" s="86"/>
      <c r="L110" s="86"/>
      <c r="M110" s="86"/>
      <c r="N110" s="86"/>
      <c r="O110" s="86"/>
      <c r="P110" s="86"/>
      <c r="Q110" s="87"/>
      <c r="R110" s="87"/>
      <c r="S110" s="87"/>
      <c r="T110" s="87"/>
      <c r="U110" s="87"/>
      <c r="V110" s="87"/>
    </row>
    <row r="111" spans="2:22" s="65" customFormat="1" ht="22.5" customHeight="1" x14ac:dyDescent="0.25">
      <c r="B111" s="90"/>
      <c r="C111" s="2"/>
      <c r="D111" s="40"/>
      <c r="E111" s="40"/>
      <c r="F111" s="2"/>
      <c r="G111" s="86"/>
      <c r="H111" s="86"/>
      <c r="I111" s="86"/>
      <c r="J111" s="86"/>
      <c r="K111" s="86"/>
      <c r="L111" s="86"/>
      <c r="M111" s="86"/>
      <c r="N111" s="86"/>
      <c r="O111" s="86"/>
      <c r="P111" s="86"/>
      <c r="Q111" s="87"/>
      <c r="R111" s="87"/>
      <c r="S111" s="87"/>
      <c r="T111" s="87"/>
      <c r="U111" s="87"/>
      <c r="V111" s="87"/>
    </row>
    <row r="112" spans="2:22" s="65" customFormat="1" ht="22.5" customHeight="1" x14ac:dyDescent="0.25">
      <c r="B112" s="90"/>
      <c r="C112" s="2"/>
      <c r="D112" s="40"/>
      <c r="E112" s="40"/>
      <c r="F112" s="2"/>
      <c r="G112" s="86"/>
      <c r="H112" s="86"/>
      <c r="I112" s="86"/>
      <c r="J112" s="86"/>
      <c r="K112" s="86"/>
      <c r="L112" s="86"/>
      <c r="M112" s="86"/>
      <c r="N112" s="86"/>
      <c r="O112" s="86"/>
      <c r="P112" s="86"/>
      <c r="Q112" s="87"/>
      <c r="R112" s="87"/>
      <c r="S112" s="87"/>
      <c r="T112" s="87"/>
      <c r="U112" s="87"/>
      <c r="V112" s="87"/>
    </row>
    <row r="113" spans="2:22" s="65" customFormat="1" ht="22.5" customHeight="1" x14ac:dyDescent="0.25">
      <c r="B113" s="90"/>
      <c r="C113" s="2"/>
      <c r="D113" s="40"/>
      <c r="E113" s="40"/>
      <c r="F113" s="2"/>
      <c r="G113" s="86"/>
      <c r="H113" s="86"/>
      <c r="I113" s="86"/>
      <c r="J113" s="86"/>
      <c r="K113" s="86"/>
      <c r="L113" s="86"/>
      <c r="M113" s="86"/>
      <c r="N113" s="86"/>
      <c r="O113" s="86"/>
      <c r="P113" s="86"/>
      <c r="Q113" s="87"/>
      <c r="R113" s="87"/>
      <c r="S113" s="87"/>
      <c r="T113" s="87"/>
      <c r="U113" s="87"/>
      <c r="V113" s="87"/>
    </row>
    <row r="114" spans="2:22" s="65" customFormat="1" ht="22.5" customHeight="1" x14ac:dyDescent="0.25">
      <c r="B114" s="90"/>
      <c r="C114" s="2"/>
      <c r="D114" s="40"/>
      <c r="E114" s="40"/>
      <c r="F114" s="2"/>
      <c r="G114" s="86"/>
      <c r="H114" s="86"/>
      <c r="I114" s="86"/>
      <c r="J114" s="86"/>
      <c r="K114" s="86"/>
      <c r="L114" s="86"/>
      <c r="M114" s="86"/>
      <c r="N114" s="86"/>
      <c r="O114" s="86"/>
      <c r="P114" s="86"/>
      <c r="Q114" s="87"/>
      <c r="R114" s="87"/>
      <c r="S114" s="87"/>
      <c r="T114" s="87"/>
      <c r="U114" s="87"/>
      <c r="V114" s="87"/>
    </row>
    <row r="115" spans="2:22" s="65" customFormat="1" ht="22.5" customHeight="1" x14ac:dyDescent="0.25">
      <c r="B115" s="90"/>
      <c r="C115" s="2"/>
      <c r="D115" s="40"/>
      <c r="E115" s="40"/>
      <c r="F115" s="2"/>
      <c r="G115" s="86"/>
      <c r="H115" s="86"/>
      <c r="I115" s="86"/>
      <c r="J115" s="86"/>
      <c r="K115" s="86"/>
      <c r="L115" s="86"/>
      <c r="M115" s="86"/>
      <c r="N115" s="86"/>
      <c r="O115" s="86"/>
      <c r="P115" s="86"/>
      <c r="Q115" s="87"/>
      <c r="R115" s="87"/>
      <c r="S115" s="87"/>
      <c r="T115" s="87"/>
      <c r="U115" s="87"/>
      <c r="V115" s="87"/>
    </row>
    <row r="116" spans="2:22" s="65" customFormat="1" ht="22.5" customHeight="1" x14ac:dyDescent="0.25">
      <c r="B116" s="90"/>
      <c r="C116" s="2"/>
      <c r="D116" s="40"/>
      <c r="E116" s="40"/>
      <c r="F116" s="2"/>
      <c r="G116" s="86"/>
      <c r="H116" s="86"/>
      <c r="I116" s="86"/>
      <c r="J116" s="86"/>
      <c r="K116" s="86"/>
      <c r="L116" s="86"/>
      <c r="M116" s="86"/>
      <c r="N116" s="86"/>
      <c r="O116" s="86"/>
      <c r="P116" s="86"/>
      <c r="Q116" s="87"/>
      <c r="R116" s="87"/>
      <c r="S116" s="87"/>
      <c r="T116" s="87"/>
      <c r="U116" s="87"/>
      <c r="V116" s="87"/>
    </row>
    <row r="117" spans="2:22" s="65" customFormat="1" ht="22.5" customHeight="1" x14ac:dyDescent="0.25">
      <c r="B117" s="90"/>
      <c r="C117" s="2"/>
      <c r="D117" s="40"/>
      <c r="E117" s="40"/>
      <c r="F117" s="2"/>
      <c r="G117" s="86"/>
      <c r="H117" s="86"/>
      <c r="I117" s="86"/>
      <c r="J117" s="86"/>
      <c r="K117" s="86"/>
      <c r="L117" s="86"/>
      <c r="M117" s="86"/>
      <c r="N117" s="86"/>
      <c r="O117" s="86"/>
      <c r="P117" s="86"/>
      <c r="Q117" s="87"/>
      <c r="R117" s="87"/>
      <c r="S117" s="87"/>
      <c r="T117" s="87"/>
      <c r="U117" s="87"/>
      <c r="V117" s="87"/>
    </row>
    <row r="118" spans="2:22" s="65" customFormat="1" ht="22.5" customHeight="1" x14ac:dyDescent="0.25">
      <c r="B118" s="90"/>
      <c r="C118" s="2"/>
      <c r="D118" s="40"/>
      <c r="E118" s="40"/>
      <c r="F118" s="2"/>
      <c r="G118" s="86"/>
      <c r="H118" s="86"/>
      <c r="I118" s="86"/>
      <c r="J118" s="86"/>
      <c r="K118" s="86"/>
      <c r="L118" s="86"/>
      <c r="M118" s="86"/>
      <c r="N118" s="86"/>
      <c r="O118" s="86"/>
      <c r="P118" s="86"/>
      <c r="Q118" s="87"/>
      <c r="R118" s="87"/>
      <c r="S118" s="87"/>
      <c r="T118" s="87"/>
      <c r="U118" s="87"/>
      <c r="V118" s="87"/>
    </row>
    <row r="119" spans="2:22" s="65" customFormat="1" ht="22.5" customHeight="1" x14ac:dyDescent="0.25">
      <c r="B119" s="90"/>
      <c r="C119" s="2"/>
      <c r="D119" s="40"/>
      <c r="E119" s="40"/>
      <c r="F119" s="2"/>
      <c r="G119" s="86"/>
      <c r="H119" s="86"/>
      <c r="I119" s="86"/>
      <c r="J119" s="86"/>
      <c r="K119" s="86"/>
      <c r="L119" s="86"/>
      <c r="M119" s="86"/>
      <c r="N119" s="86"/>
      <c r="O119" s="86"/>
      <c r="P119" s="86"/>
      <c r="Q119" s="87"/>
      <c r="R119" s="87"/>
      <c r="S119" s="87"/>
      <c r="T119" s="87"/>
      <c r="U119" s="87"/>
      <c r="V119" s="87"/>
    </row>
    <row r="120" spans="2:22" s="65" customFormat="1" ht="22.5" customHeight="1" x14ac:dyDescent="0.25">
      <c r="B120" s="90"/>
      <c r="C120" s="2"/>
      <c r="D120" s="40"/>
      <c r="E120" s="40"/>
      <c r="F120" s="2"/>
      <c r="G120" s="86"/>
      <c r="H120" s="86"/>
      <c r="I120" s="86"/>
      <c r="J120" s="86"/>
      <c r="K120" s="86"/>
      <c r="L120" s="86"/>
      <c r="M120" s="86"/>
      <c r="N120" s="86"/>
      <c r="O120" s="86"/>
      <c r="P120" s="86"/>
      <c r="Q120" s="87"/>
      <c r="R120" s="87"/>
      <c r="S120" s="87"/>
      <c r="T120" s="87"/>
      <c r="U120" s="87"/>
      <c r="V120" s="87"/>
    </row>
    <row r="121" spans="2:22" s="65" customFormat="1" ht="22.5" customHeight="1" x14ac:dyDescent="0.25">
      <c r="B121" s="90"/>
      <c r="C121" s="2"/>
      <c r="D121" s="40"/>
      <c r="E121" s="40"/>
      <c r="F121" s="2"/>
      <c r="G121" s="86"/>
      <c r="H121" s="86"/>
      <c r="I121" s="86"/>
      <c r="J121" s="86"/>
      <c r="K121" s="86"/>
      <c r="L121" s="86"/>
      <c r="M121" s="86"/>
      <c r="N121" s="86"/>
      <c r="O121" s="86"/>
      <c r="P121" s="86"/>
      <c r="Q121" s="87"/>
      <c r="R121" s="87"/>
      <c r="S121" s="87"/>
      <c r="T121" s="87"/>
      <c r="U121" s="87"/>
      <c r="V121" s="87"/>
    </row>
    <row r="122" spans="2:22" s="65" customFormat="1" ht="22.5" customHeight="1" x14ac:dyDescent="0.25">
      <c r="B122" s="90"/>
      <c r="C122" s="2"/>
      <c r="D122" s="40"/>
      <c r="E122" s="40"/>
      <c r="F122" s="2"/>
      <c r="G122" s="86"/>
      <c r="H122" s="86"/>
      <c r="I122" s="86"/>
      <c r="J122" s="86"/>
      <c r="K122" s="86"/>
      <c r="L122" s="86"/>
      <c r="M122" s="86"/>
      <c r="N122" s="86"/>
      <c r="O122" s="86"/>
      <c r="P122" s="86"/>
      <c r="Q122" s="87"/>
      <c r="R122" s="87"/>
      <c r="S122" s="87"/>
      <c r="T122" s="87"/>
      <c r="U122" s="87"/>
      <c r="V122" s="87"/>
    </row>
    <row r="123" spans="2:22" s="65" customFormat="1" ht="22.5" customHeight="1" x14ac:dyDescent="0.25">
      <c r="B123" s="90"/>
      <c r="C123" s="2"/>
      <c r="D123" s="40"/>
      <c r="E123" s="40"/>
      <c r="F123" s="2"/>
      <c r="G123" s="86"/>
      <c r="H123" s="86"/>
      <c r="I123" s="86"/>
      <c r="J123" s="86"/>
      <c r="K123" s="86"/>
      <c r="L123" s="86"/>
      <c r="M123" s="86"/>
      <c r="N123" s="86"/>
      <c r="O123" s="86"/>
      <c r="P123" s="86"/>
      <c r="Q123" s="87"/>
      <c r="R123" s="87"/>
      <c r="S123" s="87"/>
      <c r="T123" s="87"/>
      <c r="U123" s="87"/>
      <c r="V123" s="87"/>
    </row>
    <row r="124" spans="2:22" s="65" customFormat="1" ht="22.5" customHeight="1" x14ac:dyDescent="0.25">
      <c r="B124" s="90"/>
      <c r="C124" s="2"/>
      <c r="D124" s="40"/>
      <c r="E124" s="40"/>
      <c r="F124" s="2"/>
      <c r="G124" s="86"/>
      <c r="H124" s="86"/>
      <c r="I124" s="86"/>
      <c r="J124" s="86"/>
      <c r="K124" s="86"/>
      <c r="L124" s="86"/>
      <c r="M124" s="86"/>
      <c r="N124" s="86"/>
      <c r="O124" s="86"/>
      <c r="P124" s="86"/>
      <c r="Q124" s="87"/>
      <c r="R124" s="87"/>
      <c r="S124" s="87"/>
      <c r="T124" s="87"/>
      <c r="U124" s="87"/>
      <c r="V124" s="87"/>
    </row>
    <row r="125" spans="2:22" s="65" customFormat="1" ht="22.5" customHeight="1" x14ac:dyDescent="0.25">
      <c r="B125" s="90"/>
      <c r="C125" s="2"/>
      <c r="D125" s="40"/>
      <c r="E125" s="40"/>
      <c r="F125" s="2"/>
      <c r="G125" s="86"/>
      <c r="H125" s="86"/>
      <c r="I125" s="86"/>
      <c r="J125" s="86"/>
      <c r="K125" s="86"/>
      <c r="L125" s="86"/>
      <c r="M125" s="86"/>
      <c r="N125" s="86"/>
      <c r="O125" s="86"/>
      <c r="P125" s="86"/>
      <c r="Q125" s="87"/>
      <c r="R125" s="87"/>
      <c r="S125" s="87"/>
      <c r="T125" s="87"/>
      <c r="U125" s="87"/>
      <c r="V125" s="87"/>
    </row>
    <row r="126" spans="2:22" s="65" customFormat="1" ht="22.5" customHeight="1" x14ac:dyDescent="0.25">
      <c r="B126" s="90"/>
      <c r="C126" s="2"/>
      <c r="D126" s="40"/>
      <c r="E126" s="40"/>
      <c r="F126" s="2"/>
      <c r="G126" s="86"/>
      <c r="H126" s="86"/>
      <c r="I126" s="86"/>
      <c r="J126" s="86"/>
      <c r="K126" s="86"/>
      <c r="L126" s="86"/>
      <c r="M126" s="86"/>
      <c r="N126" s="86"/>
      <c r="O126" s="86"/>
      <c r="P126" s="86"/>
      <c r="Q126" s="87"/>
      <c r="R126" s="87"/>
      <c r="S126" s="87"/>
      <c r="T126" s="87"/>
      <c r="U126" s="87"/>
      <c r="V126" s="87"/>
    </row>
    <row r="127" spans="2:22" s="65" customFormat="1" ht="22.5" customHeight="1" x14ac:dyDescent="0.25">
      <c r="B127" s="90"/>
      <c r="C127" s="2"/>
      <c r="D127" s="40"/>
      <c r="E127" s="40"/>
      <c r="F127" s="2"/>
      <c r="G127" s="86"/>
      <c r="H127" s="86"/>
      <c r="I127" s="86"/>
      <c r="J127" s="86"/>
      <c r="K127" s="86"/>
      <c r="L127" s="86"/>
      <c r="M127" s="86"/>
      <c r="N127" s="86"/>
      <c r="O127" s="86"/>
      <c r="P127" s="86"/>
      <c r="Q127" s="87"/>
      <c r="R127" s="87"/>
      <c r="S127" s="87"/>
      <c r="T127" s="87"/>
      <c r="U127" s="87"/>
      <c r="V127" s="87"/>
    </row>
    <row r="128" spans="2:22" s="65" customFormat="1" ht="22.5" customHeight="1" x14ac:dyDescent="0.25">
      <c r="B128" s="90"/>
      <c r="C128" s="2"/>
      <c r="D128" s="40"/>
      <c r="E128" s="40"/>
      <c r="F128" s="2"/>
      <c r="G128" s="86"/>
      <c r="H128" s="86"/>
      <c r="I128" s="86"/>
      <c r="J128" s="86"/>
      <c r="K128" s="86"/>
      <c r="L128" s="86"/>
      <c r="M128" s="86"/>
      <c r="N128" s="86"/>
      <c r="O128" s="86"/>
      <c r="P128" s="86"/>
      <c r="Q128" s="87"/>
      <c r="R128" s="87"/>
      <c r="S128" s="87"/>
      <c r="T128" s="87"/>
      <c r="U128" s="87"/>
      <c r="V128" s="87"/>
    </row>
    <row r="129" spans="2:22" s="65" customFormat="1" ht="22.5" customHeight="1" x14ac:dyDescent="0.25">
      <c r="B129" s="90"/>
      <c r="C129" s="2"/>
      <c r="D129" s="40"/>
      <c r="E129" s="40"/>
      <c r="F129" s="2"/>
      <c r="G129" s="86"/>
      <c r="H129" s="86"/>
      <c r="I129" s="86"/>
      <c r="J129" s="86"/>
      <c r="K129" s="86"/>
      <c r="L129" s="86"/>
      <c r="M129" s="86"/>
      <c r="N129" s="86"/>
      <c r="O129" s="86"/>
      <c r="P129" s="86"/>
      <c r="Q129" s="87"/>
      <c r="R129" s="87"/>
      <c r="S129" s="87"/>
      <c r="T129" s="87"/>
      <c r="U129" s="87"/>
      <c r="V129" s="87"/>
    </row>
    <row r="130" spans="2:22" s="65" customFormat="1" ht="22.5" customHeight="1" x14ac:dyDescent="0.25">
      <c r="B130" s="90"/>
      <c r="C130" s="2"/>
      <c r="D130" s="40"/>
      <c r="E130" s="40"/>
      <c r="F130" s="2"/>
      <c r="G130" s="86"/>
      <c r="H130" s="86"/>
      <c r="I130" s="86"/>
      <c r="J130" s="86"/>
      <c r="K130" s="86"/>
      <c r="L130" s="86"/>
      <c r="M130" s="86"/>
      <c r="N130" s="86"/>
      <c r="O130" s="86"/>
      <c r="P130" s="86"/>
      <c r="Q130" s="87"/>
      <c r="R130" s="87"/>
      <c r="S130" s="87"/>
      <c r="T130" s="87"/>
      <c r="U130" s="87"/>
      <c r="V130" s="87"/>
    </row>
    <row r="131" spans="2:22" s="65" customFormat="1" ht="22.5" customHeight="1" x14ac:dyDescent="0.25">
      <c r="B131" s="90"/>
      <c r="C131" s="2"/>
      <c r="D131" s="40"/>
      <c r="E131" s="40"/>
      <c r="F131" s="2"/>
      <c r="G131" s="86"/>
      <c r="H131" s="86"/>
      <c r="I131" s="86"/>
      <c r="J131" s="86"/>
      <c r="K131" s="86"/>
      <c r="L131" s="86"/>
      <c r="M131" s="86"/>
      <c r="N131" s="86"/>
      <c r="O131" s="86"/>
      <c r="P131" s="86"/>
      <c r="Q131" s="87"/>
      <c r="R131" s="87"/>
      <c r="S131" s="87"/>
      <c r="T131" s="87"/>
      <c r="U131" s="87"/>
      <c r="V131" s="87"/>
    </row>
    <row r="132" spans="2:22" s="65" customFormat="1" ht="22.5" customHeight="1" x14ac:dyDescent="0.25">
      <c r="B132" s="90"/>
      <c r="C132" s="2"/>
      <c r="D132" s="40"/>
      <c r="E132" s="40"/>
      <c r="F132" s="2"/>
      <c r="G132" s="86"/>
      <c r="H132" s="86"/>
      <c r="I132" s="86"/>
      <c r="J132" s="86"/>
      <c r="K132" s="86"/>
      <c r="L132" s="86"/>
      <c r="M132" s="86"/>
      <c r="N132" s="86"/>
      <c r="O132" s="86"/>
      <c r="P132" s="86"/>
      <c r="Q132" s="87"/>
      <c r="R132" s="87"/>
      <c r="S132" s="87"/>
      <c r="T132" s="87"/>
      <c r="U132" s="87"/>
      <c r="V132" s="87"/>
    </row>
    <row r="133" spans="2:22" s="65" customFormat="1" ht="22.5" customHeight="1" x14ac:dyDescent="0.25">
      <c r="B133" s="90"/>
      <c r="C133" s="2"/>
      <c r="D133" s="40"/>
      <c r="E133" s="40"/>
      <c r="F133" s="2"/>
      <c r="G133" s="86"/>
      <c r="H133" s="86"/>
      <c r="I133" s="86"/>
      <c r="J133" s="86"/>
      <c r="K133" s="86"/>
      <c r="L133" s="86"/>
      <c r="M133" s="86"/>
      <c r="N133" s="86"/>
      <c r="O133" s="86"/>
      <c r="P133" s="86"/>
      <c r="Q133" s="87"/>
      <c r="R133" s="87"/>
      <c r="S133" s="87"/>
      <c r="T133" s="87"/>
      <c r="U133" s="87"/>
      <c r="V133" s="87"/>
    </row>
    <row r="134" spans="2:22" s="65" customFormat="1" ht="22.5" customHeight="1" x14ac:dyDescent="0.25">
      <c r="B134" s="90"/>
      <c r="C134" s="2"/>
      <c r="D134" s="40"/>
      <c r="E134" s="40"/>
      <c r="F134" s="2"/>
      <c r="G134" s="86"/>
      <c r="H134" s="86"/>
      <c r="I134" s="86"/>
      <c r="J134" s="86"/>
      <c r="K134" s="86"/>
      <c r="L134" s="86"/>
      <c r="M134" s="86"/>
      <c r="N134" s="86"/>
      <c r="O134" s="86"/>
      <c r="P134" s="86"/>
      <c r="Q134" s="87"/>
      <c r="R134" s="87"/>
      <c r="S134" s="87"/>
      <c r="T134" s="87"/>
      <c r="U134" s="87"/>
      <c r="V134" s="87"/>
    </row>
    <row r="135" spans="2:22" s="65" customFormat="1" ht="22.5" customHeight="1" x14ac:dyDescent="0.25">
      <c r="B135" s="90"/>
      <c r="C135" s="2"/>
      <c r="D135" s="40"/>
      <c r="E135" s="40"/>
      <c r="F135" s="2"/>
      <c r="G135" s="86"/>
      <c r="H135" s="86"/>
      <c r="I135" s="86"/>
      <c r="J135" s="86"/>
      <c r="K135" s="86"/>
      <c r="L135" s="86"/>
      <c r="M135" s="86"/>
      <c r="N135" s="86"/>
      <c r="O135" s="86"/>
      <c r="P135" s="86"/>
      <c r="Q135" s="87"/>
      <c r="R135" s="87"/>
      <c r="S135" s="87"/>
      <c r="T135" s="87"/>
      <c r="U135" s="87"/>
      <c r="V135" s="87"/>
    </row>
    <row r="136" spans="2:22" s="65" customFormat="1" ht="22.5" customHeight="1" x14ac:dyDescent="0.25">
      <c r="B136" s="90"/>
      <c r="C136" s="2"/>
      <c r="D136" s="40"/>
      <c r="E136" s="40"/>
      <c r="F136" s="2"/>
      <c r="G136" s="86"/>
      <c r="H136" s="86"/>
      <c r="I136" s="86"/>
      <c r="J136" s="86"/>
      <c r="K136" s="86"/>
      <c r="L136" s="86"/>
      <c r="M136" s="86"/>
      <c r="N136" s="86"/>
      <c r="O136" s="86"/>
      <c r="P136" s="86"/>
      <c r="Q136" s="87"/>
      <c r="R136" s="87"/>
      <c r="S136" s="87"/>
      <c r="T136" s="87"/>
      <c r="U136" s="87"/>
      <c r="V136" s="87"/>
    </row>
    <row r="137" spans="2:22" s="65" customFormat="1" ht="22.5" customHeight="1" x14ac:dyDescent="0.25">
      <c r="B137" s="90"/>
      <c r="C137" s="2"/>
      <c r="D137" s="40"/>
      <c r="E137" s="40"/>
      <c r="F137" s="2"/>
      <c r="G137" s="86"/>
      <c r="H137" s="86"/>
      <c r="I137" s="86"/>
      <c r="J137" s="86"/>
      <c r="K137" s="86"/>
      <c r="L137" s="86"/>
      <c r="M137" s="86"/>
      <c r="N137" s="86"/>
      <c r="O137" s="86"/>
      <c r="P137" s="86"/>
      <c r="Q137" s="87"/>
      <c r="R137" s="87"/>
      <c r="S137" s="87"/>
      <c r="T137" s="87"/>
      <c r="U137" s="87"/>
      <c r="V137" s="87"/>
    </row>
    <row r="138" spans="2:22" s="65" customFormat="1" ht="22.5" customHeight="1" x14ac:dyDescent="0.25">
      <c r="B138" s="90"/>
      <c r="C138" s="2"/>
      <c r="D138" s="40"/>
      <c r="E138" s="40"/>
      <c r="F138" s="2"/>
      <c r="G138" s="86"/>
      <c r="H138" s="86"/>
      <c r="I138" s="86"/>
      <c r="J138" s="86"/>
      <c r="K138" s="86"/>
      <c r="L138" s="86"/>
      <c r="M138" s="86"/>
      <c r="N138" s="86"/>
      <c r="O138" s="86"/>
      <c r="P138" s="86"/>
      <c r="Q138" s="87"/>
      <c r="R138" s="87"/>
      <c r="S138" s="87"/>
      <c r="T138" s="87"/>
      <c r="U138" s="87"/>
      <c r="V138" s="87"/>
    </row>
    <row r="139" spans="2:22" s="65" customFormat="1" ht="22.5" customHeight="1" x14ac:dyDescent="0.25">
      <c r="B139" s="90"/>
      <c r="C139" s="2"/>
      <c r="D139" s="40"/>
      <c r="E139" s="40"/>
      <c r="F139" s="2"/>
      <c r="G139" s="86"/>
      <c r="H139" s="86"/>
      <c r="I139" s="86"/>
      <c r="J139" s="86"/>
      <c r="K139" s="86"/>
      <c r="L139" s="86"/>
      <c r="M139" s="86"/>
      <c r="N139" s="86"/>
      <c r="O139" s="86"/>
      <c r="P139" s="86"/>
      <c r="Q139" s="87"/>
      <c r="R139" s="87"/>
      <c r="S139" s="87"/>
      <c r="T139" s="87"/>
      <c r="U139" s="87"/>
      <c r="V139" s="87"/>
    </row>
    <row r="140" spans="2:22" s="65" customFormat="1" ht="22.5" customHeight="1" x14ac:dyDescent="0.25">
      <c r="B140" s="90"/>
      <c r="C140" s="2"/>
      <c r="D140" s="40"/>
      <c r="E140" s="40"/>
      <c r="F140" s="2"/>
      <c r="G140" s="86"/>
      <c r="H140" s="86"/>
      <c r="I140" s="86"/>
      <c r="J140" s="86"/>
      <c r="K140" s="86"/>
      <c r="L140" s="86"/>
      <c r="M140" s="86"/>
      <c r="N140" s="86"/>
      <c r="O140" s="86"/>
      <c r="P140" s="86"/>
      <c r="Q140" s="87"/>
      <c r="R140" s="87"/>
      <c r="S140" s="87"/>
      <c r="T140" s="87"/>
      <c r="U140" s="87"/>
      <c r="V140" s="87"/>
    </row>
    <row r="141" spans="2:22" s="65" customFormat="1" ht="22.5" customHeight="1" x14ac:dyDescent="0.25">
      <c r="B141" s="90"/>
      <c r="C141" s="2"/>
      <c r="D141" s="40"/>
      <c r="E141" s="40"/>
      <c r="F141" s="2"/>
      <c r="G141" s="86"/>
      <c r="H141" s="86"/>
      <c r="I141" s="86"/>
      <c r="J141" s="86"/>
      <c r="K141" s="86"/>
      <c r="L141" s="86"/>
      <c r="M141" s="86"/>
      <c r="N141" s="86"/>
      <c r="O141" s="86"/>
      <c r="P141" s="86"/>
      <c r="Q141" s="87"/>
      <c r="R141" s="87"/>
      <c r="S141" s="87"/>
      <c r="T141" s="87"/>
      <c r="U141" s="87"/>
      <c r="V141" s="87"/>
    </row>
    <row r="142" spans="2:22" s="65" customFormat="1" ht="22.5" customHeight="1" x14ac:dyDescent="0.25">
      <c r="B142" s="90"/>
      <c r="C142" s="2"/>
      <c r="D142" s="40"/>
      <c r="E142" s="40"/>
      <c r="F142" s="2"/>
      <c r="G142" s="86"/>
      <c r="H142" s="86"/>
      <c r="I142" s="86"/>
      <c r="J142" s="86"/>
      <c r="K142" s="86"/>
      <c r="L142" s="86"/>
      <c r="M142" s="86"/>
      <c r="N142" s="86"/>
      <c r="O142" s="86"/>
      <c r="P142" s="86"/>
      <c r="Q142" s="87"/>
      <c r="R142" s="87"/>
      <c r="S142" s="87"/>
      <c r="T142" s="87"/>
      <c r="U142" s="87"/>
      <c r="V142" s="87"/>
    </row>
    <row r="143" spans="2:22" s="65" customFormat="1" ht="22.5" customHeight="1" x14ac:dyDescent="0.25">
      <c r="B143" s="90"/>
      <c r="C143" s="2"/>
      <c r="D143" s="40"/>
      <c r="E143" s="40"/>
      <c r="F143" s="2"/>
      <c r="G143" s="86"/>
      <c r="H143" s="86"/>
      <c r="I143" s="86"/>
      <c r="J143" s="86"/>
      <c r="K143" s="86"/>
      <c r="L143" s="86"/>
      <c r="M143" s="86"/>
      <c r="N143" s="86"/>
      <c r="O143" s="86"/>
      <c r="P143" s="86"/>
      <c r="Q143" s="87"/>
      <c r="R143" s="87"/>
      <c r="S143" s="87"/>
      <c r="T143" s="87"/>
      <c r="U143" s="87"/>
      <c r="V143" s="87"/>
    </row>
    <row r="144" spans="2:22" s="65" customFormat="1" ht="22.5" customHeight="1" x14ac:dyDescent="0.25">
      <c r="B144" s="90"/>
      <c r="C144" s="2"/>
      <c r="D144" s="40"/>
      <c r="E144" s="40"/>
      <c r="F144" s="2"/>
      <c r="G144" s="86"/>
      <c r="H144" s="86"/>
      <c r="I144" s="86"/>
      <c r="J144" s="86"/>
      <c r="K144" s="86"/>
      <c r="L144" s="86"/>
      <c r="M144" s="86"/>
      <c r="N144" s="86"/>
      <c r="O144" s="86"/>
      <c r="P144" s="86"/>
      <c r="Q144" s="87"/>
      <c r="R144" s="87"/>
      <c r="S144" s="87"/>
      <c r="T144" s="87"/>
      <c r="U144" s="87"/>
      <c r="V144" s="87"/>
    </row>
    <row r="145" spans="2:22" s="65" customFormat="1" ht="22.5" customHeight="1" x14ac:dyDescent="0.25">
      <c r="B145" s="90"/>
      <c r="C145" s="2"/>
      <c r="D145" s="40"/>
      <c r="E145" s="40"/>
      <c r="F145" s="2"/>
      <c r="G145" s="86"/>
      <c r="H145" s="86"/>
      <c r="I145" s="86"/>
      <c r="J145" s="86"/>
      <c r="K145" s="86"/>
      <c r="L145" s="86"/>
      <c r="M145" s="86"/>
      <c r="N145" s="86"/>
      <c r="O145" s="86"/>
      <c r="P145" s="86"/>
      <c r="Q145" s="87"/>
      <c r="R145" s="87"/>
      <c r="S145" s="87"/>
      <c r="T145" s="87"/>
      <c r="U145" s="87"/>
      <c r="V145" s="87"/>
    </row>
    <row r="146" spans="2:22" s="65" customFormat="1" ht="22.5" customHeight="1" x14ac:dyDescent="0.25">
      <c r="B146" s="90"/>
      <c r="C146" s="2"/>
      <c r="D146" s="40"/>
      <c r="E146" s="40"/>
      <c r="F146" s="2"/>
      <c r="G146" s="86"/>
      <c r="H146" s="86"/>
      <c r="I146" s="86"/>
      <c r="J146" s="86"/>
      <c r="K146" s="86"/>
      <c r="L146" s="86"/>
      <c r="M146" s="86"/>
      <c r="N146" s="86"/>
      <c r="O146" s="86"/>
      <c r="P146" s="86"/>
      <c r="Q146" s="87"/>
      <c r="R146" s="87"/>
      <c r="S146" s="87"/>
      <c r="T146" s="87"/>
      <c r="U146" s="87"/>
      <c r="V146" s="87"/>
    </row>
    <row r="147" spans="2:22" s="65" customFormat="1" ht="22.5" customHeight="1" x14ac:dyDescent="0.25">
      <c r="B147" s="90"/>
      <c r="C147" s="2"/>
      <c r="D147" s="40"/>
      <c r="E147" s="40"/>
      <c r="F147" s="2"/>
      <c r="G147" s="86"/>
      <c r="H147" s="86"/>
      <c r="I147" s="86"/>
      <c r="J147" s="86"/>
      <c r="K147" s="86"/>
      <c r="L147" s="86"/>
      <c r="M147" s="86"/>
      <c r="N147" s="86"/>
      <c r="O147" s="86"/>
      <c r="P147" s="86"/>
      <c r="Q147" s="87"/>
      <c r="R147" s="87"/>
      <c r="S147" s="87"/>
      <c r="T147" s="87"/>
      <c r="U147" s="87"/>
      <c r="V147" s="87"/>
    </row>
  </sheetData>
  <sheetProtection algorithmName="SHA-512" hashValue="UjaqBx8n7Ot5clxZg9tZS55BKtbSn2CljOL48MgTD5hkvTAsElwov0yl8XsPL2yHBezzqhLu2TYUZD/LgCNx1A==" saltValue="azVrNkEpex0VEnKOVQhLUw==" spinCount="100000" sheet="1" formatRows="0"/>
  <mergeCells count="5">
    <mergeCell ref="A1:F1"/>
    <mergeCell ref="A2:F2"/>
    <mergeCell ref="A3:F3"/>
    <mergeCell ref="A4:F4"/>
    <mergeCell ref="A29:E29"/>
  </mergeCells>
  <phoneticPr fontId="10" type="noConversion"/>
  <dataValidations count="1">
    <dataValidation allowBlank="1" showInputMessage="1" showErrorMessage="1" sqref="A5:B5" xr:uid="{E2026F0A-08AA-48D4-867B-2BD87440A008}"/>
  </dataValidations>
  <printOptions horizontalCentered="1"/>
  <pageMargins left="0.59055118110236204" right="0.43307086614173201" top="0.59055118110236204" bottom="0.59055118110236204" header="0.31496062992126" footer="0.31496062992126"/>
  <pageSetup paperSize="9" orientation="portrait" horizontalDpi="1200" verticalDpi="120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dimension ref="A1:Z156"/>
  <sheetViews>
    <sheetView showZeros="0" view="pageBreakPreview" zoomScale="115" zoomScaleNormal="115" workbookViewId="0">
      <selection activeCell="E31" sqref="E31"/>
    </sheetView>
  </sheetViews>
  <sheetFormatPr defaultColWidth="8.90625" defaultRowHeight="14" x14ac:dyDescent="0.25"/>
  <cols>
    <col min="1" max="1" width="8.81640625" style="65" customWidth="1"/>
    <col min="2" max="2" width="32.81640625" style="90" customWidth="1"/>
    <col min="3" max="3" width="6.81640625" style="2" customWidth="1"/>
    <col min="4" max="4" width="13.81640625" style="40" customWidth="1"/>
    <col min="5" max="5" width="14.81640625" style="40" customWidth="1"/>
    <col min="6" max="6" width="15.81640625" style="2" customWidth="1"/>
    <col min="7" max="16" width="13.6328125" style="86" hidden="1" customWidth="1"/>
    <col min="17" max="22" width="13.6328125" style="87" hidden="1" customWidth="1"/>
    <col min="23" max="26" width="13.6328125" style="2" hidden="1" customWidth="1"/>
    <col min="27" max="27" width="13.6328125" style="2" customWidth="1"/>
    <col min="28" max="16384" width="8.90625" style="2"/>
  </cols>
  <sheetData>
    <row r="1" spans="1:22" ht="35" customHeight="1" x14ac:dyDescent="0.25">
      <c r="A1" s="95" t="s">
        <v>12</v>
      </c>
      <c r="B1" s="95"/>
      <c r="C1" s="95"/>
      <c r="D1" s="95"/>
      <c r="E1" s="95"/>
      <c r="F1" s="95"/>
    </row>
    <row r="2" spans="1:22" ht="25.25" customHeight="1" x14ac:dyDescent="0.25">
      <c r="A2" s="96" t="str">
        <f>'100章'!A3:F3</f>
        <v>项目名称：乌海市G244线K13+431-K21+800段公路养护工程施工招标（二次）</v>
      </c>
      <c r="B2" s="96"/>
      <c r="C2" s="96"/>
      <c r="D2" s="96"/>
      <c r="E2" s="96"/>
      <c r="F2" s="96"/>
    </row>
    <row r="3" spans="1:22" ht="25.25" customHeight="1" x14ac:dyDescent="0.25">
      <c r="A3" s="96" t="str">
        <f>'100章'!A4:F4</f>
        <v>标段名称：G244WHSG（EC）-1</v>
      </c>
      <c r="B3" s="96"/>
      <c r="C3" s="96"/>
      <c r="D3" s="96"/>
      <c r="E3" s="96"/>
      <c r="F3" s="96"/>
    </row>
    <row r="4" spans="1:22" ht="22.5" customHeight="1" x14ac:dyDescent="0.25">
      <c r="A4" s="97" t="s">
        <v>73</v>
      </c>
      <c r="B4" s="97"/>
      <c r="C4" s="97"/>
      <c r="D4" s="97"/>
      <c r="E4" s="97"/>
      <c r="F4" s="97"/>
    </row>
    <row r="5" spans="1:22" ht="25" customHeight="1" x14ac:dyDescent="0.25">
      <c r="A5" s="49" t="s">
        <v>14</v>
      </c>
      <c r="B5" s="42" t="s">
        <v>15</v>
      </c>
      <c r="C5" s="41" t="s">
        <v>16</v>
      </c>
      <c r="D5" s="43" t="s">
        <v>17</v>
      </c>
      <c r="E5" s="43" t="s">
        <v>18</v>
      </c>
      <c r="F5" s="44" t="s">
        <v>19</v>
      </c>
    </row>
    <row r="6" spans="1:22" s="86" customFormat="1" ht="25" customHeight="1" x14ac:dyDescent="0.25">
      <c r="A6" s="15" t="s">
        <v>184</v>
      </c>
      <c r="B6" s="46" t="s">
        <v>185</v>
      </c>
      <c r="C6" s="45"/>
      <c r="D6" s="47">
        <f>SUM(G6:Z6)</f>
        <v>0</v>
      </c>
      <c r="E6" s="25"/>
      <c r="F6" s="48">
        <f t="shared" ref="F6:F37" si="0">ROUND(D6*E6,0)</f>
        <v>0</v>
      </c>
      <c r="Q6" s="87"/>
      <c r="R6" s="87"/>
      <c r="S6" s="87"/>
      <c r="T6" s="87"/>
      <c r="U6" s="87"/>
      <c r="V6" s="87"/>
    </row>
    <row r="7" spans="1:22" s="86" customFormat="1" ht="25" customHeight="1" x14ac:dyDescent="0.25">
      <c r="A7" s="15" t="s">
        <v>186</v>
      </c>
      <c r="B7" s="46" t="s">
        <v>187</v>
      </c>
      <c r="C7" s="45"/>
      <c r="D7" s="47">
        <f t="shared" ref="D7:D37" si="1">SUM(G7:Z7)</f>
        <v>0</v>
      </c>
      <c r="E7" s="25"/>
      <c r="F7" s="48">
        <f t="shared" si="0"/>
        <v>0</v>
      </c>
      <c r="Q7" s="87"/>
      <c r="R7" s="87"/>
      <c r="S7" s="87"/>
      <c r="T7" s="87"/>
      <c r="U7" s="87"/>
      <c r="V7" s="87"/>
    </row>
    <row r="8" spans="1:22" s="86" customFormat="1" ht="25" customHeight="1" x14ac:dyDescent="0.25">
      <c r="A8" s="15" t="s">
        <v>91</v>
      </c>
      <c r="B8" s="46" t="s">
        <v>188</v>
      </c>
      <c r="C8" s="45" t="s">
        <v>138</v>
      </c>
      <c r="D8" s="47">
        <f t="shared" si="1"/>
        <v>1017</v>
      </c>
      <c r="E8" s="25"/>
      <c r="F8" s="48">
        <f t="shared" si="0"/>
        <v>0</v>
      </c>
      <c r="G8" s="86">
        <f>212+164+48+48+53+352+124+16</f>
        <v>1017</v>
      </c>
      <c r="Q8" s="87"/>
      <c r="R8" s="87"/>
      <c r="S8" s="87"/>
      <c r="T8" s="87"/>
      <c r="U8" s="87"/>
      <c r="V8" s="87"/>
    </row>
    <row r="9" spans="1:22" s="88" customFormat="1" ht="25" customHeight="1" x14ac:dyDescent="0.25">
      <c r="A9" s="78" t="s">
        <v>174</v>
      </c>
      <c r="B9" s="59" t="s">
        <v>175</v>
      </c>
      <c r="C9" s="61"/>
      <c r="D9" s="47">
        <f t="shared" si="1"/>
        <v>0</v>
      </c>
      <c r="E9" s="26"/>
      <c r="F9" s="48">
        <f t="shared" si="0"/>
        <v>0</v>
      </c>
      <c r="Q9" s="89"/>
      <c r="R9" s="89"/>
      <c r="S9" s="89"/>
      <c r="T9" s="89"/>
      <c r="U9" s="89"/>
      <c r="V9" s="89"/>
    </row>
    <row r="10" spans="1:22" s="88" customFormat="1" ht="25" customHeight="1" x14ac:dyDescent="0.25">
      <c r="A10" s="78" t="s">
        <v>189</v>
      </c>
      <c r="B10" s="59" t="s">
        <v>190</v>
      </c>
      <c r="C10" s="61"/>
      <c r="D10" s="47">
        <f t="shared" si="1"/>
        <v>0</v>
      </c>
      <c r="E10" s="26"/>
      <c r="F10" s="48">
        <f t="shared" si="0"/>
        <v>0</v>
      </c>
      <c r="Q10" s="89"/>
      <c r="R10" s="89"/>
      <c r="S10" s="89"/>
      <c r="T10" s="89"/>
      <c r="U10" s="89"/>
      <c r="V10" s="89"/>
    </row>
    <row r="11" spans="1:22" s="88" customFormat="1" ht="25" customHeight="1" x14ac:dyDescent="0.25">
      <c r="A11" s="78" t="s">
        <v>191</v>
      </c>
      <c r="B11" s="59" t="s">
        <v>192</v>
      </c>
      <c r="C11" s="61" t="s">
        <v>193</v>
      </c>
      <c r="D11" s="47">
        <f t="shared" si="1"/>
        <v>98</v>
      </c>
      <c r="E11" s="26"/>
      <c r="F11" s="48">
        <f t="shared" si="0"/>
        <v>0</v>
      </c>
      <c r="G11" s="86">
        <f>38</f>
        <v>38</v>
      </c>
      <c r="H11" s="86">
        <f>29</f>
        <v>29</v>
      </c>
      <c r="I11" s="86">
        <f>31</f>
        <v>31</v>
      </c>
      <c r="Q11" s="89"/>
      <c r="R11" s="89"/>
      <c r="S11" s="89"/>
      <c r="T11" s="89"/>
      <c r="U11" s="89"/>
      <c r="V11" s="89"/>
    </row>
    <row r="12" spans="1:22" s="88" customFormat="1" ht="25" customHeight="1" x14ac:dyDescent="0.25">
      <c r="A12" s="78" t="s">
        <v>176</v>
      </c>
      <c r="B12" s="59" t="s">
        <v>178</v>
      </c>
      <c r="C12" s="61"/>
      <c r="D12" s="47">
        <f t="shared" si="1"/>
        <v>0</v>
      </c>
      <c r="E12" s="26"/>
      <c r="F12" s="48">
        <f t="shared" si="0"/>
        <v>0</v>
      </c>
      <c r="Q12" s="89"/>
      <c r="R12" s="89"/>
      <c r="S12" s="89"/>
      <c r="T12" s="89"/>
      <c r="U12" s="89"/>
      <c r="V12" s="89"/>
    </row>
    <row r="13" spans="1:22" s="88" customFormat="1" ht="25" customHeight="1" x14ac:dyDescent="0.25">
      <c r="A13" s="78" t="s">
        <v>85</v>
      </c>
      <c r="B13" s="59" t="s">
        <v>179</v>
      </c>
      <c r="C13" s="61"/>
      <c r="D13" s="47">
        <f t="shared" si="1"/>
        <v>0</v>
      </c>
      <c r="E13" s="26"/>
      <c r="F13" s="48">
        <f t="shared" si="0"/>
        <v>0</v>
      </c>
      <c r="Q13" s="89"/>
      <c r="R13" s="89"/>
      <c r="S13" s="89"/>
      <c r="T13" s="89"/>
      <c r="U13" s="89"/>
      <c r="V13" s="89"/>
    </row>
    <row r="14" spans="1:22" s="88" customFormat="1" ht="25" customHeight="1" x14ac:dyDescent="0.25">
      <c r="A14" s="78" t="s">
        <v>170</v>
      </c>
      <c r="B14" s="59" t="s">
        <v>180</v>
      </c>
      <c r="C14" s="61" t="s">
        <v>268</v>
      </c>
      <c r="D14" s="47">
        <f t="shared" si="1"/>
        <v>3967.2</v>
      </c>
      <c r="E14" s="26"/>
      <c r="F14" s="48">
        <f t="shared" si="0"/>
        <v>0</v>
      </c>
      <c r="G14" s="88">
        <f>162.9+175.8+98.4+19.2+269.4+733.8+126.6+45+103.2+209.1+176.7+122.1+268.5</f>
        <v>2510.6999999999998</v>
      </c>
      <c r="H14" s="88">
        <f>35.2+19.2+3.8+146.8+9+41.8+24.4</f>
        <v>280.2</v>
      </c>
      <c r="I14" s="88">
        <f>81.5+50.4+134.7+63.3+51.6+88.4+134.3+15*9</f>
        <v>739.2</v>
      </c>
      <c r="J14" s="88">
        <f>199.8</f>
        <v>199.8</v>
      </c>
      <c r="K14" s="88">
        <f>4.3+26.8*6+4.3+26.8</f>
        <v>196.2</v>
      </c>
      <c r="L14" s="88">
        <f>7.8+3.7*6+7.4+3.7</f>
        <v>41.1</v>
      </c>
      <c r="Q14" s="89"/>
      <c r="R14" s="89"/>
      <c r="S14" s="89"/>
      <c r="T14" s="89"/>
      <c r="U14" s="89"/>
      <c r="V14" s="89"/>
    </row>
    <row r="15" spans="1:22" s="88" customFormat="1" ht="25" customHeight="1" x14ac:dyDescent="0.25">
      <c r="A15" s="78" t="s">
        <v>182</v>
      </c>
      <c r="B15" s="59" t="s">
        <v>183</v>
      </c>
      <c r="C15" s="61" t="s">
        <v>268</v>
      </c>
      <c r="D15" s="47">
        <f t="shared" si="1"/>
        <v>389.2</v>
      </c>
      <c r="E15" s="26"/>
      <c r="F15" s="48">
        <f t="shared" si="0"/>
        <v>0</v>
      </c>
      <c r="G15" s="88">
        <f>32.4+16.2+16.2+32.4*5+20.3*8</f>
        <v>389.2</v>
      </c>
      <c r="Q15" s="89"/>
      <c r="R15" s="89"/>
      <c r="S15" s="89"/>
      <c r="T15" s="89"/>
      <c r="U15" s="89"/>
      <c r="V15" s="89"/>
    </row>
    <row r="16" spans="1:22" s="88" customFormat="1" ht="25" customHeight="1" x14ac:dyDescent="0.25">
      <c r="A16" s="78" t="s">
        <v>194</v>
      </c>
      <c r="B16" s="59" t="s">
        <v>195</v>
      </c>
      <c r="C16" s="61"/>
      <c r="D16" s="47">
        <f t="shared" si="1"/>
        <v>0</v>
      </c>
      <c r="E16" s="26"/>
      <c r="F16" s="48">
        <f t="shared" si="0"/>
        <v>0</v>
      </c>
      <c r="Q16" s="89"/>
      <c r="R16" s="89"/>
      <c r="S16" s="89"/>
      <c r="T16" s="89"/>
      <c r="U16" s="89"/>
      <c r="V16" s="89"/>
    </row>
    <row r="17" spans="1:22" s="88" customFormat="1" ht="25" customHeight="1" x14ac:dyDescent="0.25">
      <c r="A17" s="78" t="s">
        <v>196</v>
      </c>
      <c r="B17" s="59" t="s">
        <v>197</v>
      </c>
      <c r="C17" s="61"/>
      <c r="D17" s="47">
        <f t="shared" si="1"/>
        <v>0</v>
      </c>
      <c r="E17" s="26"/>
      <c r="F17" s="48">
        <f t="shared" si="0"/>
        <v>0</v>
      </c>
      <c r="Q17" s="89"/>
      <c r="R17" s="89"/>
      <c r="S17" s="89"/>
      <c r="T17" s="89"/>
      <c r="U17" s="89"/>
      <c r="V17" s="89"/>
    </row>
    <row r="18" spans="1:22" s="88" customFormat="1" ht="25" customHeight="1" x14ac:dyDescent="0.25">
      <c r="A18" s="78" t="s">
        <v>85</v>
      </c>
      <c r="B18" s="59" t="s">
        <v>201</v>
      </c>
      <c r="C18" s="61"/>
      <c r="D18" s="47">
        <f t="shared" si="1"/>
        <v>0</v>
      </c>
      <c r="E18" s="26"/>
      <c r="F18" s="48">
        <f t="shared" si="0"/>
        <v>0</v>
      </c>
      <c r="Q18" s="89"/>
      <c r="R18" s="89"/>
      <c r="S18" s="89"/>
      <c r="T18" s="89"/>
      <c r="U18" s="89"/>
      <c r="V18" s="89"/>
    </row>
    <row r="19" spans="1:22" s="88" customFormat="1" ht="25" customHeight="1" x14ac:dyDescent="0.25">
      <c r="A19" s="78" t="s">
        <v>170</v>
      </c>
      <c r="B19" s="59" t="s">
        <v>198</v>
      </c>
      <c r="C19" s="61" t="s">
        <v>138</v>
      </c>
      <c r="D19" s="47">
        <f t="shared" si="1"/>
        <v>1068</v>
      </c>
      <c r="E19" s="26"/>
      <c r="F19" s="48">
        <f t="shared" si="0"/>
        <v>0</v>
      </c>
      <c r="G19" s="88">
        <f>8+8+188+30+138</f>
        <v>372</v>
      </c>
      <c r="H19" s="88">
        <f>8+140+24+138+386</f>
        <v>696</v>
      </c>
      <c r="Q19" s="89"/>
      <c r="R19" s="89"/>
      <c r="S19" s="89"/>
      <c r="T19" s="89"/>
      <c r="U19" s="89"/>
      <c r="V19" s="89"/>
    </row>
    <row r="20" spans="1:22" s="88" customFormat="1" ht="25" customHeight="1" x14ac:dyDescent="0.25">
      <c r="A20" s="78" t="s">
        <v>181</v>
      </c>
      <c r="B20" s="59" t="s">
        <v>200</v>
      </c>
      <c r="C20" s="61" t="s">
        <v>138</v>
      </c>
      <c r="D20" s="47">
        <f t="shared" si="1"/>
        <v>85.26</v>
      </c>
      <c r="E20" s="26"/>
      <c r="F20" s="48">
        <f t="shared" si="0"/>
        <v>0</v>
      </c>
      <c r="G20" s="88">
        <f>14.21*3</f>
        <v>42.63</v>
      </c>
      <c r="H20" s="88">
        <f>14.21*3</f>
        <v>42.63</v>
      </c>
      <c r="Q20" s="89"/>
      <c r="R20" s="89"/>
      <c r="S20" s="89"/>
      <c r="T20" s="89"/>
      <c r="U20" s="89"/>
      <c r="V20" s="89"/>
    </row>
    <row r="21" spans="1:22" s="88" customFormat="1" ht="25" customHeight="1" x14ac:dyDescent="0.25">
      <c r="A21" s="78" t="s">
        <v>91</v>
      </c>
      <c r="B21" s="59" t="s">
        <v>202</v>
      </c>
      <c r="C21" s="61"/>
      <c r="D21" s="47">
        <f t="shared" si="1"/>
        <v>0</v>
      </c>
      <c r="E21" s="26"/>
      <c r="F21" s="48">
        <f t="shared" si="0"/>
        <v>0</v>
      </c>
      <c r="Q21" s="89"/>
      <c r="R21" s="89"/>
      <c r="S21" s="89"/>
      <c r="T21" s="89"/>
      <c r="U21" s="89"/>
      <c r="V21" s="89"/>
    </row>
    <row r="22" spans="1:22" s="88" customFormat="1" ht="25" customHeight="1" x14ac:dyDescent="0.25">
      <c r="A22" s="78" t="s">
        <v>92</v>
      </c>
      <c r="B22" s="59" t="s">
        <v>199</v>
      </c>
      <c r="C22" s="61" t="s">
        <v>159</v>
      </c>
      <c r="D22" s="47">
        <f t="shared" si="1"/>
        <v>15</v>
      </c>
      <c r="E22" s="26"/>
      <c r="F22" s="48">
        <f t="shared" si="0"/>
        <v>0</v>
      </c>
      <c r="G22" s="88">
        <f>7</f>
        <v>7</v>
      </c>
      <c r="H22" s="88">
        <v>8</v>
      </c>
      <c r="Q22" s="89"/>
      <c r="R22" s="89"/>
      <c r="S22" s="89"/>
      <c r="T22" s="89"/>
      <c r="U22" s="89"/>
      <c r="V22" s="89"/>
    </row>
    <row r="23" spans="1:22" s="88" customFormat="1" ht="25" customHeight="1" x14ac:dyDescent="0.25">
      <c r="A23" s="78" t="s">
        <v>207</v>
      </c>
      <c r="B23" s="59" t="s">
        <v>208</v>
      </c>
      <c r="C23" s="61"/>
      <c r="D23" s="47">
        <f t="shared" si="1"/>
        <v>0</v>
      </c>
      <c r="E23" s="26"/>
      <c r="F23" s="48">
        <f t="shared" si="0"/>
        <v>0</v>
      </c>
      <c r="Q23" s="89"/>
      <c r="R23" s="89"/>
      <c r="S23" s="89"/>
      <c r="T23" s="89"/>
      <c r="U23" s="89"/>
      <c r="V23" s="89"/>
    </row>
    <row r="24" spans="1:22" s="88" customFormat="1" ht="25" customHeight="1" x14ac:dyDescent="0.25">
      <c r="A24" s="78" t="s">
        <v>85</v>
      </c>
      <c r="B24" s="59" t="s">
        <v>209</v>
      </c>
      <c r="C24" s="61"/>
      <c r="D24" s="47">
        <f t="shared" si="1"/>
        <v>0</v>
      </c>
      <c r="E24" s="26"/>
      <c r="F24" s="48">
        <f t="shared" si="0"/>
        <v>0</v>
      </c>
      <c r="Q24" s="89"/>
      <c r="R24" s="89"/>
      <c r="S24" s="89"/>
      <c r="T24" s="89"/>
      <c r="U24" s="89"/>
      <c r="V24" s="89"/>
    </row>
    <row r="25" spans="1:22" s="88" customFormat="1" ht="25" customHeight="1" x14ac:dyDescent="0.25">
      <c r="A25" s="78" t="s">
        <v>170</v>
      </c>
      <c r="B25" s="59" t="s">
        <v>210</v>
      </c>
      <c r="C25" s="61" t="s">
        <v>159</v>
      </c>
      <c r="D25" s="47">
        <f t="shared" si="1"/>
        <v>37</v>
      </c>
      <c r="E25" s="26"/>
      <c r="F25" s="48">
        <f t="shared" si="0"/>
        <v>0</v>
      </c>
      <c r="G25" s="88">
        <f>10+15+12</f>
        <v>37</v>
      </c>
      <c r="Q25" s="89"/>
      <c r="R25" s="89"/>
      <c r="S25" s="89"/>
      <c r="T25" s="89"/>
      <c r="U25" s="89"/>
      <c r="V25" s="89"/>
    </row>
    <row r="26" spans="1:22" s="88" customFormat="1" ht="25" customHeight="1" x14ac:dyDescent="0.25">
      <c r="A26" s="78" t="s">
        <v>203</v>
      </c>
      <c r="B26" s="59" t="s">
        <v>177</v>
      </c>
      <c r="C26" s="61"/>
      <c r="D26" s="47">
        <f t="shared" si="1"/>
        <v>0</v>
      </c>
      <c r="E26" s="26"/>
      <c r="F26" s="48">
        <f t="shared" si="0"/>
        <v>0</v>
      </c>
      <c r="Q26" s="89"/>
      <c r="R26" s="89"/>
      <c r="S26" s="89"/>
      <c r="T26" s="89"/>
      <c r="U26" s="89"/>
      <c r="V26" s="89"/>
    </row>
    <row r="27" spans="1:22" s="88" customFormat="1" ht="25" customHeight="1" x14ac:dyDescent="0.25">
      <c r="A27" s="78" t="s">
        <v>85</v>
      </c>
      <c r="B27" s="59" t="s">
        <v>204</v>
      </c>
      <c r="C27" s="61"/>
      <c r="D27" s="47">
        <f t="shared" si="1"/>
        <v>0</v>
      </c>
      <c r="E27" s="26"/>
      <c r="F27" s="48">
        <f t="shared" si="0"/>
        <v>0</v>
      </c>
      <c r="Q27" s="89"/>
      <c r="R27" s="89"/>
      <c r="S27" s="89"/>
      <c r="T27" s="89"/>
      <c r="U27" s="89"/>
      <c r="V27" s="89"/>
    </row>
    <row r="28" spans="1:22" s="88" customFormat="1" ht="25" customHeight="1" x14ac:dyDescent="0.25">
      <c r="A28" s="78" t="s">
        <v>170</v>
      </c>
      <c r="B28" s="59" t="s">
        <v>205</v>
      </c>
      <c r="C28" s="61" t="s">
        <v>159</v>
      </c>
      <c r="D28" s="47">
        <f t="shared" si="1"/>
        <v>54</v>
      </c>
      <c r="E28" s="26"/>
      <c r="F28" s="48">
        <f t="shared" si="0"/>
        <v>0</v>
      </c>
      <c r="G28" s="88">
        <f>2+2+8+3+6</f>
        <v>21</v>
      </c>
      <c r="H28" s="88">
        <f>1+2+6+3+6+15</f>
        <v>33</v>
      </c>
      <c r="Q28" s="89"/>
      <c r="R28" s="89"/>
      <c r="S28" s="89"/>
      <c r="T28" s="89"/>
      <c r="U28" s="89"/>
      <c r="V28" s="89"/>
    </row>
    <row r="29" spans="1:22" s="88" customFormat="1" ht="25" customHeight="1" x14ac:dyDescent="0.25">
      <c r="A29" s="78" t="s">
        <v>181</v>
      </c>
      <c r="B29" s="59" t="s">
        <v>206</v>
      </c>
      <c r="C29" s="61" t="s">
        <v>159</v>
      </c>
      <c r="D29" s="47">
        <f t="shared" si="1"/>
        <v>56</v>
      </c>
      <c r="E29" s="26"/>
      <c r="F29" s="48">
        <f t="shared" si="0"/>
        <v>0</v>
      </c>
      <c r="G29" s="88">
        <f>2+26</f>
        <v>28</v>
      </c>
      <c r="H29" s="88">
        <f>2+26</f>
        <v>28</v>
      </c>
      <c r="Q29" s="89"/>
      <c r="R29" s="89"/>
      <c r="S29" s="89"/>
      <c r="T29" s="89"/>
      <c r="U29" s="89"/>
      <c r="V29" s="89"/>
    </row>
    <row r="30" spans="1:22" s="88" customFormat="1" ht="25" customHeight="1" x14ac:dyDescent="0.25">
      <c r="A30" s="78"/>
      <c r="B30" s="59"/>
      <c r="C30" s="61"/>
      <c r="D30" s="47">
        <f t="shared" si="1"/>
        <v>0</v>
      </c>
      <c r="E30" s="26"/>
      <c r="F30" s="48">
        <f t="shared" si="0"/>
        <v>0</v>
      </c>
      <c r="Q30" s="89"/>
      <c r="R30" s="89"/>
      <c r="S30" s="89"/>
      <c r="T30" s="89"/>
      <c r="U30" s="89"/>
      <c r="V30" s="89"/>
    </row>
    <row r="31" spans="1:22" s="88" customFormat="1" ht="25" customHeight="1" x14ac:dyDescent="0.25">
      <c r="A31" s="78"/>
      <c r="B31" s="59"/>
      <c r="C31" s="61"/>
      <c r="D31" s="47">
        <f t="shared" si="1"/>
        <v>0</v>
      </c>
      <c r="E31" s="26"/>
      <c r="F31" s="48">
        <f t="shared" si="0"/>
        <v>0</v>
      </c>
      <c r="Q31" s="89"/>
      <c r="R31" s="89"/>
      <c r="S31" s="89"/>
      <c r="T31" s="89"/>
      <c r="U31" s="89"/>
      <c r="V31" s="89"/>
    </row>
    <row r="32" spans="1:22" s="88" customFormat="1" ht="25" customHeight="1" x14ac:dyDescent="0.25">
      <c r="A32" s="78"/>
      <c r="B32" s="59"/>
      <c r="C32" s="61"/>
      <c r="D32" s="47">
        <f t="shared" si="1"/>
        <v>0</v>
      </c>
      <c r="E32" s="26"/>
      <c r="F32" s="48">
        <f t="shared" si="0"/>
        <v>0</v>
      </c>
      <c r="Q32" s="89"/>
      <c r="R32" s="89"/>
      <c r="S32" s="89"/>
      <c r="T32" s="89"/>
      <c r="U32" s="89"/>
      <c r="V32" s="89"/>
    </row>
    <row r="33" spans="1:22" s="88" customFormat="1" ht="25" customHeight="1" x14ac:dyDescent="0.25">
      <c r="A33" s="78"/>
      <c r="B33" s="59"/>
      <c r="C33" s="61"/>
      <c r="D33" s="47">
        <f t="shared" si="1"/>
        <v>0</v>
      </c>
      <c r="E33" s="26"/>
      <c r="F33" s="48">
        <f t="shared" si="0"/>
        <v>0</v>
      </c>
      <c r="Q33" s="89"/>
      <c r="R33" s="89"/>
      <c r="S33" s="89"/>
      <c r="T33" s="89"/>
      <c r="U33" s="89"/>
      <c r="V33" s="89"/>
    </row>
    <row r="34" spans="1:22" s="88" customFormat="1" ht="25" customHeight="1" x14ac:dyDescent="0.25">
      <c r="A34" s="78"/>
      <c r="B34" s="59"/>
      <c r="C34" s="61"/>
      <c r="D34" s="47">
        <f t="shared" si="1"/>
        <v>0</v>
      </c>
      <c r="E34" s="26"/>
      <c r="F34" s="48">
        <f t="shared" si="0"/>
        <v>0</v>
      </c>
      <c r="Q34" s="89"/>
      <c r="R34" s="89"/>
      <c r="S34" s="89"/>
      <c r="T34" s="89"/>
      <c r="U34" s="89"/>
      <c r="V34" s="89"/>
    </row>
    <row r="35" spans="1:22" s="88" customFormat="1" ht="25" customHeight="1" x14ac:dyDescent="0.25">
      <c r="A35" s="78"/>
      <c r="B35" s="59"/>
      <c r="C35" s="61"/>
      <c r="D35" s="47">
        <f t="shared" si="1"/>
        <v>0</v>
      </c>
      <c r="E35" s="26"/>
      <c r="F35" s="48">
        <f t="shared" si="0"/>
        <v>0</v>
      </c>
      <c r="Q35" s="89"/>
      <c r="R35" s="89"/>
      <c r="S35" s="89"/>
      <c r="T35" s="89"/>
      <c r="U35" s="89"/>
      <c r="V35" s="89"/>
    </row>
    <row r="36" spans="1:22" s="86" customFormat="1" ht="25" customHeight="1" x14ac:dyDescent="0.25">
      <c r="A36" s="15"/>
      <c r="B36" s="46"/>
      <c r="C36" s="45"/>
      <c r="D36" s="47">
        <f t="shared" si="1"/>
        <v>0</v>
      </c>
      <c r="E36" s="25"/>
      <c r="F36" s="48">
        <f t="shared" si="0"/>
        <v>0</v>
      </c>
      <c r="Q36" s="87"/>
      <c r="R36" s="87"/>
      <c r="S36" s="87"/>
      <c r="T36" s="87"/>
      <c r="U36" s="87"/>
      <c r="V36" s="87"/>
    </row>
    <row r="37" spans="1:22" s="86" customFormat="1" ht="25" customHeight="1" x14ac:dyDescent="0.25">
      <c r="A37" s="15"/>
      <c r="B37" s="46"/>
      <c r="C37" s="45"/>
      <c r="D37" s="47">
        <f t="shared" si="1"/>
        <v>0</v>
      </c>
      <c r="E37" s="25"/>
      <c r="F37" s="48">
        <f t="shared" si="0"/>
        <v>0</v>
      </c>
      <c r="Q37" s="87"/>
      <c r="R37" s="87"/>
      <c r="S37" s="87"/>
      <c r="T37" s="87"/>
      <c r="U37" s="87"/>
      <c r="V37" s="87"/>
    </row>
    <row r="38" spans="1:22" s="86" customFormat="1" ht="25" customHeight="1" x14ac:dyDescent="0.25">
      <c r="A38" s="97" t="s">
        <v>47</v>
      </c>
      <c r="B38" s="97"/>
      <c r="C38" s="97"/>
      <c r="D38" s="97"/>
      <c r="E38" s="97"/>
      <c r="F38" s="48">
        <f>ROUND(SUM(F6:F37),0)</f>
        <v>0</v>
      </c>
      <c r="Q38" s="87"/>
      <c r="R38" s="87"/>
      <c r="S38" s="87"/>
      <c r="T38" s="87"/>
      <c r="U38" s="87"/>
      <c r="V38" s="87"/>
    </row>
    <row r="39" spans="1:22" s="65" customFormat="1" ht="22.5" customHeight="1" x14ac:dyDescent="0.25">
      <c r="B39" s="90"/>
      <c r="C39" s="2"/>
      <c r="D39" s="40"/>
      <c r="E39" s="40"/>
      <c r="F39" s="2"/>
      <c r="G39" s="86"/>
      <c r="H39" s="86"/>
      <c r="I39" s="86"/>
      <c r="J39" s="86"/>
      <c r="K39" s="86"/>
      <c r="L39" s="86"/>
      <c r="M39" s="86"/>
      <c r="N39" s="86"/>
      <c r="O39" s="86"/>
      <c r="P39" s="86"/>
      <c r="Q39" s="87"/>
      <c r="R39" s="87"/>
      <c r="S39" s="87"/>
      <c r="T39" s="87"/>
      <c r="U39" s="87"/>
      <c r="V39" s="87"/>
    </row>
    <row r="40" spans="1:22" s="65" customFormat="1" ht="22.5" customHeight="1" x14ac:dyDescent="0.25">
      <c r="B40" s="90"/>
      <c r="C40" s="2"/>
      <c r="D40" s="40"/>
      <c r="E40" s="40"/>
      <c r="F40" s="2"/>
      <c r="G40" s="86"/>
      <c r="H40" s="86"/>
      <c r="I40" s="86"/>
      <c r="J40" s="86"/>
      <c r="K40" s="86"/>
      <c r="L40" s="86"/>
      <c r="M40" s="86"/>
      <c r="N40" s="86"/>
      <c r="O40" s="86"/>
      <c r="P40" s="86"/>
      <c r="Q40" s="87"/>
      <c r="R40" s="87"/>
      <c r="S40" s="87"/>
      <c r="T40" s="87"/>
      <c r="U40" s="87"/>
      <c r="V40" s="87"/>
    </row>
    <row r="41" spans="1:22" s="65" customFormat="1" ht="22.5" customHeight="1" x14ac:dyDescent="0.25">
      <c r="B41" s="90"/>
      <c r="C41" s="2"/>
      <c r="D41" s="40"/>
      <c r="E41" s="40"/>
      <c r="F41" s="2"/>
      <c r="G41" s="86"/>
      <c r="H41" s="86"/>
      <c r="I41" s="86"/>
      <c r="J41" s="86"/>
      <c r="K41" s="86"/>
      <c r="L41" s="86"/>
      <c r="M41" s="86"/>
      <c r="N41" s="86"/>
      <c r="O41" s="86"/>
      <c r="P41" s="86"/>
      <c r="Q41" s="87"/>
      <c r="R41" s="87"/>
      <c r="S41" s="87"/>
      <c r="T41" s="87"/>
      <c r="U41" s="87"/>
      <c r="V41" s="87"/>
    </row>
    <row r="42" spans="1:22" s="65" customFormat="1" ht="22.5" customHeight="1" x14ac:dyDescent="0.25">
      <c r="B42" s="90"/>
      <c r="C42" s="2"/>
      <c r="D42" s="40"/>
      <c r="E42" s="40"/>
      <c r="F42" s="2"/>
      <c r="G42" s="86"/>
      <c r="H42" s="86"/>
      <c r="I42" s="86"/>
      <c r="J42" s="86"/>
      <c r="K42" s="86"/>
      <c r="L42" s="86"/>
      <c r="M42" s="86"/>
      <c r="N42" s="86"/>
      <c r="O42" s="86"/>
      <c r="P42" s="86"/>
      <c r="Q42" s="87"/>
      <c r="R42" s="87"/>
      <c r="S42" s="87"/>
      <c r="T42" s="87"/>
      <c r="U42" s="87"/>
      <c r="V42" s="87"/>
    </row>
    <row r="43" spans="1:22" s="65" customFormat="1" ht="22.5" customHeight="1" x14ac:dyDescent="0.25">
      <c r="B43" s="90"/>
      <c r="C43" s="2"/>
      <c r="D43" s="40"/>
      <c r="E43" s="40"/>
      <c r="F43" s="2"/>
      <c r="G43" s="86"/>
      <c r="H43" s="86"/>
      <c r="I43" s="86"/>
      <c r="J43" s="86"/>
      <c r="K43" s="86"/>
      <c r="L43" s="86"/>
      <c r="M43" s="86"/>
      <c r="N43" s="86"/>
      <c r="O43" s="86"/>
      <c r="P43" s="86"/>
      <c r="Q43" s="87"/>
      <c r="R43" s="87"/>
      <c r="S43" s="87"/>
      <c r="T43" s="87"/>
      <c r="U43" s="87"/>
      <c r="V43" s="87"/>
    </row>
    <row r="44" spans="1:22" s="65" customFormat="1" ht="22.5" customHeight="1" x14ac:dyDescent="0.25">
      <c r="B44" s="90"/>
      <c r="C44" s="2"/>
      <c r="D44" s="40"/>
      <c r="E44" s="40"/>
      <c r="F44" s="2"/>
      <c r="G44" s="86"/>
      <c r="H44" s="86"/>
      <c r="I44" s="86"/>
      <c r="J44" s="86"/>
      <c r="K44" s="86"/>
      <c r="L44" s="86"/>
      <c r="M44" s="86"/>
      <c r="N44" s="86"/>
      <c r="O44" s="86"/>
      <c r="P44" s="86"/>
      <c r="Q44" s="87"/>
      <c r="R44" s="87"/>
      <c r="S44" s="87"/>
      <c r="T44" s="87"/>
      <c r="U44" s="87"/>
      <c r="V44" s="87"/>
    </row>
    <row r="45" spans="1:22" s="65" customFormat="1" ht="22.5" customHeight="1" x14ac:dyDescent="0.25">
      <c r="B45" s="90"/>
      <c r="C45" s="2"/>
      <c r="D45" s="40"/>
      <c r="E45" s="40"/>
      <c r="F45" s="2"/>
      <c r="G45" s="86"/>
      <c r="H45" s="86"/>
      <c r="I45" s="86"/>
      <c r="J45" s="86"/>
      <c r="K45" s="86"/>
      <c r="L45" s="86"/>
      <c r="M45" s="86"/>
      <c r="N45" s="86"/>
      <c r="O45" s="86"/>
      <c r="P45" s="86"/>
      <c r="Q45" s="87"/>
      <c r="R45" s="87"/>
      <c r="S45" s="87"/>
      <c r="T45" s="87"/>
      <c r="U45" s="87"/>
      <c r="V45" s="87"/>
    </row>
    <row r="46" spans="1:22" s="65" customFormat="1" ht="22.5" customHeight="1" x14ac:dyDescent="0.25">
      <c r="B46" s="90"/>
      <c r="C46" s="2"/>
      <c r="D46" s="40"/>
      <c r="E46" s="40"/>
      <c r="F46" s="2"/>
      <c r="G46" s="86"/>
      <c r="H46" s="86"/>
      <c r="I46" s="86"/>
      <c r="J46" s="86"/>
      <c r="K46" s="86"/>
      <c r="L46" s="86"/>
      <c r="M46" s="86"/>
      <c r="N46" s="86"/>
      <c r="O46" s="86"/>
      <c r="P46" s="86"/>
      <c r="Q46" s="87"/>
      <c r="R46" s="87"/>
      <c r="S46" s="87"/>
      <c r="T46" s="87"/>
      <c r="U46" s="87"/>
      <c r="V46" s="87"/>
    </row>
    <row r="47" spans="1:22" s="65" customFormat="1" ht="22.5" customHeight="1" x14ac:dyDescent="0.25">
      <c r="B47" s="90"/>
      <c r="C47" s="2"/>
      <c r="D47" s="40"/>
      <c r="E47" s="40"/>
      <c r="F47" s="2"/>
      <c r="G47" s="86"/>
      <c r="H47" s="86"/>
      <c r="I47" s="86"/>
      <c r="J47" s="86"/>
      <c r="K47" s="86"/>
      <c r="L47" s="86"/>
      <c r="M47" s="86"/>
      <c r="N47" s="86"/>
      <c r="O47" s="86"/>
      <c r="P47" s="86"/>
      <c r="Q47" s="87"/>
      <c r="R47" s="87"/>
      <c r="S47" s="87"/>
      <c r="T47" s="87"/>
      <c r="U47" s="87"/>
      <c r="V47" s="87"/>
    </row>
    <row r="48" spans="1:22" s="65" customFormat="1" ht="22.5" customHeight="1" x14ac:dyDescent="0.25">
      <c r="B48" s="90"/>
      <c r="C48" s="2"/>
      <c r="D48" s="40"/>
      <c r="E48" s="40"/>
      <c r="F48" s="2"/>
      <c r="G48" s="86"/>
      <c r="H48" s="86"/>
      <c r="I48" s="86"/>
      <c r="J48" s="86"/>
      <c r="K48" s="86"/>
      <c r="L48" s="86"/>
      <c r="M48" s="86"/>
      <c r="N48" s="86"/>
      <c r="O48" s="86"/>
      <c r="P48" s="86"/>
      <c r="Q48" s="87"/>
      <c r="R48" s="87"/>
      <c r="S48" s="87"/>
      <c r="T48" s="87"/>
      <c r="U48" s="87"/>
      <c r="V48" s="87"/>
    </row>
    <row r="49" spans="2:22" s="65" customFormat="1" ht="22.5" customHeight="1" x14ac:dyDescent="0.25">
      <c r="B49" s="90"/>
      <c r="C49" s="2"/>
      <c r="D49" s="40"/>
      <c r="E49" s="40"/>
      <c r="F49" s="2"/>
      <c r="G49" s="86"/>
      <c r="H49" s="86"/>
      <c r="I49" s="86"/>
      <c r="J49" s="86"/>
      <c r="K49" s="86"/>
      <c r="L49" s="86"/>
      <c r="M49" s="86"/>
      <c r="N49" s="86"/>
      <c r="O49" s="86"/>
      <c r="P49" s="86"/>
      <c r="Q49" s="87"/>
      <c r="R49" s="87"/>
      <c r="S49" s="87"/>
      <c r="T49" s="87"/>
      <c r="U49" s="87"/>
      <c r="V49" s="87"/>
    </row>
    <row r="50" spans="2:22" s="65" customFormat="1" ht="22.5" customHeight="1" x14ac:dyDescent="0.25">
      <c r="B50" s="90"/>
      <c r="C50" s="2"/>
      <c r="D50" s="40"/>
      <c r="E50" s="40"/>
      <c r="F50" s="2"/>
      <c r="G50" s="86"/>
      <c r="H50" s="86"/>
      <c r="I50" s="86"/>
      <c r="J50" s="86"/>
      <c r="K50" s="86"/>
      <c r="L50" s="86"/>
      <c r="M50" s="86"/>
      <c r="N50" s="86"/>
      <c r="O50" s="86"/>
      <c r="P50" s="86"/>
      <c r="Q50" s="87"/>
      <c r="R50" s="87"/>
      <c r="S50" s="87"/>
      <c r="T50" s="87"/>
      <c r="U50" s="87"/>
      <c r="V50" s="87"/>
    </row>
    <row r="51" spans="2:22" s="65" customFormat="1" ht="22.5" customHeight="1" x14ac:dyDescent="0.25">
      <c r="B51" s="90"/>
      <c r="C51" s="2"/>
      <c r="D51" s="40"/>
      <c r="E51" s="40"/>
      <c r="F51" s="2"/>
      <c r="G51" s="86"/>
      <c r="H51" s="86"/>
      <c r="I51" s="86"/>
      <c r="J51" s="86"/>
      <c r="K51" s="86"/>
      <c r="L51" s="86"/>
      <c r="M51" s="86"/>
      <c r="N51" s="86"/>
      <c r="O51" s="86"/>
      <c r="P51" s="86"/>
      <c r="Q51" s="87"/>
      <c r="R51" s="87"/>
      <c r="S51" s="87"/>
      <c r="T51" s="87"/>
      <c r="U51" s="87"/>
      <c r="V51" s="87"/>
    </row>
    <row r="52" spans="2:22" s="65" customFormat="1" ht="22.5" customHeight="1" x14ac:dyDescent="0.25">
      <c r="B52" s="90"/>
      <c r="C52" s="2"/>
      <c r="D52" s="40"/>
      <c r="E52" s="40"/>
      <c r="F52" s="2"/>
      <c r="G52" s="86"/>
      <c r="H52" s="86"/>
      <c r="I52" s="86"/>
      <c r="J52" s="86"/>
      <c r="K52" s="86"/>
      <c r="L52" s="86"/>
      <c r="M52" s="86"/>
      <c r="N52" s="86"/>
      <c r="O52" s="86"/>
      <c r="P52" s="86"/>
      <c r="Q52" s="87"/>
      <c r="R52" s="87"/>
      <c r="S52" s="87"/>
      <c r="T52" s="87"/>
      <c r="U52" s="87"/>
      <c r="V52" s="87"/>
    </row>
    <row r="53" spans="2:22" s="65" customFormat="1" ht="22.5" customHeight="1" x14ac:dyDescent="0.25">
      <c r="B53" s="90"/>
      <c r="C53" s="2"/>
      <c r="D53" s="40"/>
      <c r="E53" s="40"/>
      <c r="F53" s="2"/>
      <c r="G53" s="86"/>
      <c r="H53" s="86"/>
      <c r="I53" s="86"/>
      <c r="J53" s="86"/>
      <c r="K53" s="86"/>
      <c r="L53" s="86"/>
      <c r="M53" s="86"/>
      <c r="N53" s="86"/>
      <c r="O53" s="86"/>
      <c r="P53" s="86"/>
      <c r="Q53" s="87"/>
      <c r="R53" s="87"/>
      <c r="S53" s="87"/>
      <c r="T53" s="87"/>
      <c r="U53" s="87"/>
      <c r="V53" s="87"/>
    </row>
    <row r="54" spans="2:22" s="65" customFormat="1" ht="22.5" customHeight="1" x14ac:dyDescent="0.25">
      <c r="B54" s="90"/>
      <c r="C54" s="2"/>
      <c r="D54" s="40"/>
      <c r="E54" s="40"/>
      <c r="F54" s="2"/>
      <c r="G54" s="86"/>
      <c r="H54" s="86"/>
      <c r="I54" s="86"/>
      <c r="J54" s="86"/>
      <c r="K54" s="86"/>
      <c r="L54" s="86"/>
      <c r="M54" s="86"/>
      <c r="N54" s="86"/>
      <c r="O54" s="86"/>
      <c r="P54" s="86"/>
      <c r="Q54" s="87"/>
      <c r="R54" s="87"/>
      <c r="S54" s="87"/>
      <c r="T54" s="87"/>
      <c r="U54" s="87"/>
      <c r="V54" s="87"/>
    </row>
    <row r="55" spans="2:22" s="65" customFormat="1" ht="22.5" customHeight="1" x14ac:dyDescent="0.25">
      <c r="B55" s="90"/>
      <c r="C55" s="2"/>
      <c r="D55" s="40"/>
      <c r="E55" s="40"/>
      <c r="F55" s="2"/>
      <c r="G55" s="86"/>
      <c r="H55" s="86"/>
      <c r="I55" s="86"/>
      <c r="J55" s="86"/>
      <c r="K55" s="86"/>
      <c r="L55" s="86"/>
      <c r="M55" s="86"/>
      <c r="N55" s="86"/>
      <c r="O55" s="86"/>
      <c r="P55" s="86"/>
      <c r="Q55" s="87"/>
      <c r="R55" s="87"/>
      <c r="S55" s="87"/>
      <c r="T55" s="87"/>
      <c r="U55" s="87"/>
      <c r="V55" s="87"/>
    </row>
    <row r="56" spans="2:22" s="65" customFormat="1" ht="22.5" customHeight="1" x14ac:dyDescent="0.25">
      <c r="B56" s="90"/>
      <c r="C56" s="2"/>
      <c r="D56" s="40"/>
      <c r="E56" s="40"/>
      <c r="F56" s="2"/>
      <c r="G56" s="86"/>
      <c r="H56" s="86"/>
      <c r="I56" s="86"/>
      <c r="J56" s="86"/>
      <c r="K56" s="86"/>
      <c r="L56" s="86"/>
      <c r="M56" s="86"/>
      <c r="N56" s="86"/>
      <c r="O56" s="86"/>
      <c r="P56" s="86"/>
      <c r="Q56" s="87"/>
      <c r="R56" s="87"/>
      <c r="S56" s="87"/>
      <c r="T56" s="87"/>
      <c r="U56" s="87"/>
      <c r="V56" s="87"/>
    </row>
    <row r="57" spans="2:22" s="65" customFormat="1" ht="22.5" customHeight="1" x14ac:dyDescent="0.25">
      <c r="B57" s="90"/>
      <c r="C57" s="2"/>
      <c r="D57" s="40"/>
      <c r="E57" s="40"/>
      <c r="F57" s="2"/>
      <c r="G57" s="86"/>
      <c r="H57" s="86"/>
      <c r="I57" s="86"/>
      <c r="J57" s="86"/>
      <c r="K57" s="86"/>
      <c r="L57" s="86"/>
      <c r="M57" s="86"/>
      <c r="N57" s="86"/>
      <c r="O57" s="86"/>
      <c r="P57" s="86"/>
      <c r="Q57" s="87"/>
      <c r="R57" s="87"/>
      <c r="S57" s="87"/>
      <c r="T57" s="87"/>
      <c r="U57" s="87"/>
      <c r="V57" s="87"/>
    </row>
    <row r="58" spans="2:22" s="65" customFormat="1" ht="22.5" customHeight="1" x14ac:dyDescent="0.25">
      <c r="B58" s="90"/>
      <c r="C58" s="2"/>
      <c r="D58" s="40"/>
      <c r="E58" s="40"/>
      <c r="F58" s="2"/>
      <c r="G58" s="86"/>
      <c r="H58" s="86"/>
      <c r="I58" s="86"/>
      <c r="J58" s="86"/>
      <c r="K58" s="86"/>
      <c r="L58" s="86"/>
      <c r="M58" s="86"/>
      <c r="N58" s="86"/>
      <c r="O58" s="86"/>
      <c r="P58" s="86"/>
      <c r="Q58" s="87"/>
      <c r="R58" s="87"/>
      <c r="S58" s="87"/>
      <c r="T58" s="87"/>
      <c r="U58" s="87"/>
      <c r="V58" s="87"/>
    </row>
    <row r="59" spans="2:22" s="65" customFormat="1" ht="22.5" customHeight="1" x14ac:dyDescent="0.25">
      <c r="B59" s="90"/>
      <c r="C59" s="2"/>
      <c r="D59" s="40"/>
      <c r="E59" s="40"/>
      <c r="F59" s="2"/>
      <c r="G59" s="86"/>
      <c r="H59" s="86"/>
      <c r="I59" s="86"/>
      <c r="J59" s="86"/>
      <c r="K59" s="86"/>
      <c r="L59" s="86"/>
      <c r="M59" s="86"/>
      <c r="N59" s="86"/>
      <c r="O59" s="86"/>
      <c r="P59" s="86"/>
      <c r="Q59" s="87"/>
      <c r="R59" s="87"/>
      <c r="S59" s="87"/>
      <c r="T59" s="87"/>
      <c r="U59" s="87"/>
      <c r="V59" s="87"/>
    </row>
    <row r="60" spans="2:22" s="65" customFormat="1" ht="22.5" customHeight="1" x14ac:dyDescent="0.25">
      <c r="B60" s="90"/>
      <c r="C60" s="2"/>
      <c r="D60" s="40"/>
      <c r="E60" s="40"/>
      <c r="F60" s="2"/>
      <c r="G60" s="86"/>
      <c r="H60" s="86"/>
      <c r="I60" s="86"/>
      <c r="J60" s="86"/>
      <c r="K60" s="86"/>
      <c r="L60" s="86"/>
      <c r="M60" s="86"/>
      <c r="N60" s="86"/>
      <c r="O60" s="86"/>
      <c r="P60" s="86"/>
      <c r="Q60" s="87"/>
      <c r="R60" s="87"/>
      <c r="S60" s="87"/>
      <c r="T60" s="87"/>
      <c r="U60" s="87"/>
      <c r="V60" s="87"/>
    </row>
    <row r="61" spans="2:22" s="65" customFormat="1" ht="22.5" customHeight="1" x14ac:dyDescent="0.25">
      <c r="B61" s="90"/>
      <c r="C61" s="2"/>
      <c r="D61" s="40"/>
      <c r="E61" s="40"/>
      <c r="F61" s="2"/>
      <c r="G61" s="86"/>
      <c r="H61" s="86"/>
      <c r="I61" s="86"/>
      <c r="J61" s="86"/>
      <c r="K61" s="86"/>
      <c r="L61" s="86"/>
      <c r="M61" s="86"/>
      <c r="N61" s="86"/>
      <c r="O61" s="86"/>
      <c r="P61" s="86"/>
      <c r="Q61" s="87"/>
      <c r="R61" s="87"/>
      <c r="S61" s="87"/>
      <c r="T61" s="87"/>
      <c r="U61" s="87"/>
      <c r="V61" s="87"/>
    </row>
    <row r="62" spans="2:22" s="65" customFormat="1" ht="22.5" customHeight="1" x14ac:dyDescent="0.25">
      <c r="B62" s="90"/>
      <c r="C62" s="2"/>
      <c r="D62" s="40"/>
      <c r="E62" s="40"/>
      <c r="F62" s="2"/>
      <c r="G62" s="86"/>
      <c r="H62" s="86"/>
      <c r="I62" s="86"/>
      <c r="J62" s="86"/>
      <c r="K62" s="86"/>
      <c r="L62" s="86"/>
      <c r="M62" s="86"/>
      <c r="N62" s="86"/>
      <c r="O62" s="86"/>
      <c r="P62" s="86"/>
      <c r="Q62" s="87"/>
      <c r="R62" s="87"/>
      <c r="S62" s="87"/>
      <c r="T62" s="87"/>
      <c r="U62" s="87"/>
      <c r="V62" s="87"/>
    </row>
    <row r="63" spans="2:22" s="65" customFormat="1" ht="22.5" customHeight="1" x14ac:dyDescent="0.25">
      <c r="B63" s="90"/>
      <c r="C63" s="2"/>
      <c r="D63" s="40"/>
      <c r="E63" s="40"/>
      <c r="F63" s="2"/>
      <c r="G63" s="86"/>
      <c r="H63" s="86"/>
      <c r="I63" s="86"/>
      <c r="J63" s="86"/>
      <c r="K63" s="86"/>
      <c r="L63" s="86"/>
      <c r="M63" s="86"/>
      <c r="N63" s="86"/>
      <c r="O63" s="86"/>
      <c r="P63" s="86"/>
      <c r="Q63" s="87"/>
      <c r="R63" s="87"/>
      <c r="S63" s="87"/>
      <c r="T63" s="87"/>
      <c r="U63" s="87"/>
      <c r="V63" s="87"/>
    </row>
    <row r="64" spans="2:22" s="65" customFormat="1" ht="22.5" customHeight="1" x14ac:dyDescent="0.25">
      <c r="B64" s="90"/>
      <c r="C64" s="2"/>
      <c r="D64" s="40"/>
      <c r="E64" s="40"/>
      <c r="F64" s="2"/>
      <c r="G64" s="86"/>
      <c r="H64" s="86"/>
      <c r="I64" s="86"/>
      <c r="J64" s="86"/>
      <c r="K64" s="86"/>
      <c r="L64" s="86"/>
      <c r="M64" s="86"/>
      <c r="N64" s="86"/>
      <c r="O64" s="86"/>
      <c r="P64" s="86"/>
      <c r="Q64" s="87"/>
      <c r="R64" s="87"/>
      <c r="S64" s="87"/>
      <c r="T64" s="87"/>
      <c r="U64" s="87"/>
      <c r="V64" s="87"/>
    </row>
    <row r="65" spans="2:22" s="65" customFormat="1" ht="22.5" customHeight="1" x14ac:dyDescent="0.25">
      <c r="B65" s="90"/>
      <c r="C65" s="2"/>
      <c r="D65" s="40"/>
      <c r="E65" s="40"/>
      <c r="F65" s="2"/>
      <c r="G65" s="86"/>
      <c r="H65" s="86"/>
      <c r="I65" s="86"/>
      <c r="J65" s="86"/>
      <c r="K65" s="86"/>
      <c r="L65" s="86"/>
      <c r="M65" s="86"/>
      <c r="N65" s="86"/>
      <c r="O65" s="86"/>
      <c r="P65" s="86"/>
      <c r="Q65" s="87"/>
      <c r="R65" s="87"/>
      <c r="S65" s="87"/>
      <c r="T65" s="87"/>
      <c r="U65" s="87"/>
      <c r="V65" s="87"/>
    </row>
    <row r="66" spans="2:22" s="65" customFormat="1" ht="22.5" customHeight="1" x14ac:dyDescent="0.25">
      <c r="B66" s="90"/>
      <c r="C66" s="2"/>
      <c r="D66" s="40"/>
      <c r="E66" s="40"/>
      <c r="F66" s="2"/>
      <c r="G66" s="86"/>
      <c r="H66" s="86"/>
      <c r="I66" s="86"/>
      <c r="J66" s="86"/>
      <c r="K66" s="86"/>
      <c r="L66" s="86"/>
      <c r="M66" s="86"/>
      <c r="N66" s="86"/>
      <c r="O66" s="86"/>
      <c r="P66" s="86"/>
      <c r="Q66" s="87"/>
      <c r="R66" s="87"/>
      <c r="S66" s="87"/>
      <c r="T66" s="87"/>
      <c r="U66" s="87"/>
      <c r="V66" s="87"/>
    </row>
    <row r="67" spans="2:22" s="65" customFormat="1" ht="22.5" customHeight="1" x14ac:dyDescent="0.25">
      <c r="B67" s="90"/>
      <c r="C67" s="2"/>
      <c r="D67" s="40"/>
      <c r="E67" s="40"/>
      <c r="F67" s="2"/>
      <c r="G67" s="86"/>
      <c r="H67" s="86"/>
      <c r="I67" s="86"/>
      <c r="J67" s="86"/>
      <c r="K67" s="86"/>
      <c r="L67" s="86"/>
      <c r="M67" s="86"/>
      <c r="N67" s="86"/>
      <c r="O67" s="86"/>
      <c r="P67" s="86"/>
      <c r="Q67" s="87"/>
      <c r="R67" s="87"/>
      <c r="S67" s="87"/>
      <c r="T67" s="87"/>
      <c r="U67" s="87"/>
      <c r="V67" s="87"/>
    </row>
    <row r="68" spans="2:22" s="65" customFormat="1" ht="22.5" customHeight="1" x14ac:dyDescent="0.25">
      <c r="B68" s="90"/>
      <c r="C68" s="2"/>
      <c r="D68" s="40"/>
      <c r="E68" s="40"/>
      <c r="F68" s="2"/>
      <c r="G68" s="86"/>
      <c r="H68" s="86"/>
      <c r="I68" s="86"/>
      <c r="J68" s="86"/>
      <c r="K68" s="86"/>
      <c r="L68" s="86"/>
      <c r="M68" s="86"/>
      <c r="N68" s="86"/>
      <c r="O68" s="86"/>
      <c r="P68" s="86"/>
      <c r="Q68" s="87"/>
      <c r="R68" s="87"/>
      <c r="S68" s="87"/>
      <c r="T68" s="87"/>
      <c r="U68" s="87"/>
      <c r="V68" s="87"/>
    </row>
    <row r="69" spans="2:22" s="65" customFormat="1" ht="22.5" customHeight="1" x14ac:dyDescent="0.25">
      <c r="B69" s="90"/>
      <c r="C69" s="2"/>
      <c r="D69" s="40"/>
      <c r="E69" s="40"/>
      <c r="F69" s="2"/>
      <c r="G69" s="86"/>
      <c r="H69" s="86"/>
      <c r="I69" s="86"/>
      <c r="J69" s="86"/>
      <c r="K69" s="86"/>
      <c r="L69" s="86"/>
      <c r="M69" s="86"/>
      <c r="N69" s="86"/>
      <c r="O69" s="86"/>
      <c r="P69" s="86"/>
      <c r="Q69" s="87"/>
      <c r="R69" s="87"/>
      <c r="S69" s="87"/>
      <c r="T69" s="87"/>
      <c r="U69" s="87"/>
      <c r="V69" s="87"/>
    </row>
    <row r="70" spans="2:22" s="65" customFormat="1" ht="22.5" customHeight="1" x14ac:dyDescent="0.25">
      <c r="B70" s="90"/>
      <c r="C70" s="2"/>
      <c r="D70" s="40"/>
      <c r="E70" s="40"/>
      <c r="F70" s="2"/>
      <c r="G70" s="86"/>
      <c r="H70" s="86"/>
      <c r="I70" s="86"/>
      <c r="J70" s="86"/>
      <c r="K70" s="86"/>
      <c r="L70" s="86"/>
      <c r="M70" s="86"/>
      <c r="N70" s="86"/>
      <c r="O70" s="86"/>
      <c r="P70" s="86"/>
      <c r="Q70" s="87"/>
      <c r="R70" s="87"/>
      <c r="S70" s="87"/>
      <c r="T70" s="87"/>
      <c r="U70" s="87"/>
      <c r="V70" s="87"/>
    </row>
    <row r="71" spans="2:22" s="65" customFormat="1" ht="22.5" customHeight="1" x14ac:dyDescent="0.25">
      <c r="B71" s="90"/>
      <c r="C71" s="2"/>
      <c r="D71" s="40"/>
      <c r="E71" s="40"/>
      <c r="F71" s="2"/>
      <c r="G71" s="86"/>
      <c r="H71" s="86"/>
      <c r="I71" s="86"/>
      <c r="J71" s="86"/>
      <c r="K71" s="86"/>
      <c r="L71" s="86"/>
      <c r="M71" s="86"/>
      <c r="N71" s="86"/>
      <c r="O71" s="86"/>
      <c r="P71" s="86"/>
      <c r="Q71" s="87"/>
      <c r="R71" s="87"/>
      <c r="S71" s="87"/>
      <c r="T71" s="87"/>
      <c r="U71" s="87"/>
      <c r="V71" s="87"/>
    </row>
    <row r="72" spans="2:22" s="65" customFormat="1" ht="22.5" customHeight="1" x14ac:dyDescent="0.25">
      <c r="B72" s="90"/>
      <c r="C72" s="2"/>
      <c r="D72" s="40"/>
      <c r="E72" s="40"/>
      <c r="F72" s="2"/>
      <c r="G72" s="86"/>
      <c r="H72" s="86"/>
      <c r="I72" s="86"/>
      <c r="J72" s="86"/>
      <c r="K72" s="86"/>
      <c r="L72" s="86"/>
      <c r="M72" s="86"/>
      <c r="N72" s="86"/>
      <c r="O72" s="86"/>
      <c r="P72" s="86"/>
      <c r="Q72" s="87"/>
      <c r="R72" s="87"/>
      <c r="S72" s="87"/>
      <c r="T72" s="87"/>
      <c r="U72" s="87"/>
      <c r="V72" s="87"/>
    </row>
    <row r="73" spans="2:22" s="65" customFormat="1" ht="22.5" customHeight="1" x14ac:dyDescent="0.25">
      <c r="B73" s="90"/>
      <c r="C73" s="2"/>
      <c r="D73" s="40"/>
      <c r="E73" s="40"/>
      <c r="F73" s="2"/>
      <c r="G73" s="86"/>
      <c r="H73" s="86"/>
      <c r="I73" s="86"/>
      <c r="J73" s="86"/>
      <c r="K73" s="86"/>
      <c r="L73" s="86"/>
      <c r="M73" s="86"/>
      <c r="N73" s="86"/>
      <c r="O73" s="86"/>
      <c r="P73" s="86"/>
      <c r="Q73" s="87"/>
      <c r="R73" s="87"/>
      <c r="S73" s="87"/>
      <c r="T73" s="87"/>
      <c r="U73" s="87"/>
      <c r="V73" s="87"/>
    </row>
    <row r="74" spans="2:22" s="65" customFormat="1" ht="22.5" customHeight="1" x14ac:dyDescent="0.25">
      <c r="B74" s="90"/>
      <c r="C74" s="2"/>
      <c r="D74" s="40"/>
      <c r="E74" s="40"/>
      <c r="F74" s="2"/>
      <c r="G74" s="86"/>
      <c r="H74" s="86"/>
      <c r="I74" s="86"/>
      <c r="J74" s="86"/>
      <c r="K74" s="86"/>
      <c r="L74" s="86"/>
      <c r="M74" s="86"/>
      <c r="N74" s="86"/>
      <c r="O74" s="86"/>
      <c r="P74" s="86"/>
      <c r="Q74" s="87"/>
      <c r="R74" s="87"/>
      <c r="S74" s="87"/>
      <c r="T74" s="87"/>
      <c r="U74" s="87"/>
      <c r="V74" s="87"/>
    </row>
    <row r="75" spans="2:22" s="65" customFormat="1" ht="22.5" customHeight="1" x14ac:dyDescent="0.25">
      <c r="B75" s="90"/>
      <c r="C75" s="2"/>
      <c r="D75" s="40"/>
      <c r="E75" s="40"/>
      <c r="F75" s="2"/>
      <c r="G75" s="86"/>
      <c r="H75" s="86"/>
      <c r="I75" s="86"/>
      <c r="J75" s="86"/>
      <c r="K75" s="86"/>
      <c r="L75" s="86"/>
      <c r="M75" s="86"/>
      <c r="N75" s="86"/>
      <c r="O75" s="86"/>
      <c r="P75" s="86"/>
      <c r="Q75" s="87"/>
      <c r="R75" s="87"/>
      <c r="S75" s="87"/>
      <c r="T75" s="87"/>
      <c r="U75" s="87"/>
      <c r="V75" s="87"/>
    </row>
    <row r="76" spans="2:22" s="65" customFormat="1" ht="22.5" customHeight="1" x14ac:dyDescent="0.25">
      <c r="B76" s="90"/>
      <c r="C76" s="2"/>
      <c r="D76" s="40"/>
      <c r="E76" s="40"/>
      <c r="F76" s="2"/>
      <c r="G76" s="86"/>
      <c r="H76" s="86"/>
      <c r="I76" s="86"/>
      <c r="J76" s="86"/>
      <c r="K76" s="86"/>
      <c r="L76" s="86"/>
      <c r="M76" s="86"/>
      <c r="N76" s="86"/>
      <c r="O76" s="86"/>
      <c r="P76" s="86"/>
      <c r="Q76" s="87"/>
      <c r="R76" s="87"/>
      <c r="S76" s="87"/>
      <c r="T76" s="87"/>
      <c r="U76" s="87"/>
      <c r="V76" s="87"/>
    </row>
    <row r="77" spans="2:22" s="65" customFormat="1" ht="22.5" customHeight="1" x14ac:dyDescent="0.25">
      <c r="B77" s="90"/>
      <c r="C77" s="2"/>
      <c r="D77" s="40"/>
      <c r="E77" s="40"/>
      <c r="F77" s="2"/>
      <c r="G77" s="86"/>
      <c r="H77" s="86"/>
      <c r="I77" s="86"/>
      <c r="J77" s="86"/>
      <c r="K77" s="86"/>
      <c r="L77" s="86"/>
      <c r="M77" s="86"/>
      <c r="N77" s="86"/>
      <c r="O77" s="86"/>
      <c r="P77" s="86"/>
      <c r="Q77" s="87"/>
      <c r="R77" s="87"/>
      <c r="S77" s="87"/>
      <c r="T77" s="87"/>
      <c r="U77" s="87"/>
      <c r="V77" s="87"/>
    </row>
    <row r="78" spans="2:22" s="65" customFormat="1" ht="22.5" customHeight="1" x14ac:dyDescent="0.25">
      <c r="B78" s="90"/>
      <c r="C78" s="2"/>
      <c r="D78" s="40"/>
      <c r="E78" s="40"/>
      <c r="F78" s="2"/>
      <c r="G78" s="86"/>
      <c r="H78" s="86"/>
      <c r="I78" s="86"/>
      <c r="J78" s="86"/>
      <c r="K78" s="86"/>
      <c r="L78" s="86"/>
      <c r="M78" s="86"/>
      <c r="N78" s="86"/>
      <c r="O78" s="86"/>
      <c r="P78" s="86"/>
      <c r="Q78" s="87"/>
      <c r="R78" s="87"/>
      <c r="S78" s="87"/>
      <c r="T78" s="87"/>
      <c r="U78" s="87"/>
      <c r="V78" s="87"/>
    </row>
    <row r="79" spans="2:22" s="65" customFormat="1" ht="22.5" customHeight="1" x14ac:dyDescent="0.25">
      <c r="B79" s="90"/>
      <c r="C79" s="2"/>
      <c r="D79" s="40"/>
      <c r="E79" s="40"/>
      <c r="F79" s="2"/>
      <c r="G79" s="86"/>
      <c r="H79" s="86"/>
      <c r="I79" s="86"/>
      <c r="J79" s="86"/>
      <c r="K79" s="86"/>
      <c r="L79" s="86"/>
      <c r="M79" s="86"/>
      <c r="N79" s="86"/>
      <c r="O79" s="86"/>
      <c r="P79" s="86"/>
      <c r="Q79" s="87"/>
      <c r="R79" s="87"/>
      <c r="S79" s="87"/>
      <c r="T79" s="87"/>
      <c r="U79" s="87"/>
      <c r="V79" s="87"/>
    </row>
    <row r="80" spans="2:22" s="65" customFormat="1" ht="22.5" customHeight="1" x14ac:dyDescent="0.25">
      <c r="B80" s="90"/>
      <c r="C80" s="2"/>
      <c r="D80" s="40"/>
      <c r="E80" s="40"/>
      <c r="F80" s="2"/>
      <c r="G80" s="86"/>
      <c r="H80" s="86"/>
      <c r="I80" s="86"/>
      <c r="J80" s="86"/>
      <c r="K80" s="86"/>
      <c r="L80" s="86"/>
      <c r="M80" s="86"/>
      <c r="N80" s="86"/>
      <c r="O80" s="86"/>
      <c r="P80" s="86"/>
      <c r="Q80" s="87"/>
      <c r="R80" s="87"/>
      <c r="S80" s="87"/>
      <c r="T80" s="87"/>
      <c r="U80" s="87"/>
      <c r="V80" s="87"/>
    </row>
    <row r="81" spans="2:22" s="65" customFormat="1" ht="22.5" customHeight="1" x14ac:dyDescent="0.25">
      <c r="B81" s="90"/>
      <c r="C81" s="2"/>
      <c r="D81" s="40"/>
      <c r="E81" s="40"/>
      <c r="F81" s="2"/>
      <c r="G81" s="86"/>
      <c r="H81" s="86"/>
      <c r="I81" s="86"/>
      <c r="J81" s="86"/>
      <c r="K81" s="86"/>
      <c r="L81" s="86"/>
      <c r="M81" s="86"/>
      <c r="N81" s="86"/>
      <c r="O81" s="86"/>
      <c r="P81" s="86"/>
      <c r="Q81" s="87"/>
      <c r="R81" s="87"/>
      <c r="S81" s="87"/>
      <c r="T81" s="87"/>
      <c r="U81" s="87"/>
      <c r="V81" s="87"/>
    </row>
    <row r="82" spans="2:22" s="65" customFormat="1" ht="22.5" customHeight="1" x14ac:dyDescent="0.25">
      <c r="B82" s="90"/>
      <c r="C82" s="2"/>
      <c r="D82" s="40"/>
      <c r="E82" s="40"/>
      <c r="F82" s="2"/>
      <c r="G82" s="86"/>
      <c r="H82" s="86"/>
      <c r="I82" s="86"/>
      <c r="J82" s="86"/>
      <c r="K82" s="86"/>
      <c r="L82" s="86"/>
      <c r="M82" s="86"/>
      <c r="N82" s="86"/>
      <c r="O82" s="86"/>
      <c r="P82" s="86"/>
      <c r="Q82" s="87"/>
      <c r="R82" s="87"/>
      <c r="S82" s="87"/>
      <c r="T82" s="87"/>
      <c r="U82" s="87"/>
      <c r="V82" s="87"/>
    </row>
    <row r="83" spans="2:22" s="65" customFormat="1" ht="22.5" customHeight="1" x14ac:dyDescent="0.25">
      <c r="B83" s="90"/>
      <c r="C83" s="2"/>
      <c r="D83" s="40"/>
      <c r="E83" s="40"/>
      <c r="F83" s="2"/>
      <c r="G83" s="86"/>
      <c r="H83" s="86"/>
      <c r="I83" s="86"/>
      <c r="J83" s="86"/>
      <c r="K83" s="86"/>
      <c r="L83" s="86"/>
      <c r="M83" s="86"/>
      <c r="N83" s="86"/>
      <c r="O83" s="86"/>
      <c r="P83" s="86"/>
      <c r="Q83" s="87"/>
      <c r="R83" s="87"/>
      <c r="S83" s="87"/>
      <c r="T83" s="87"/>
      <c r="U83" s="87"/>
      <c r="V83" s="87"/>
    </row>
    <row r="84" spans="2:22" s="65" customFormat="1" ht="22.5" customHeight="1" x14ac:dyDescent="0.25">
      <c r="B84" s="90"/>
      <c r="C84" s="2"/>
      <c r="D84" s="40"/>
      <c r="E84" s="40"/>
      <c r="F84" s="2"/>
      <c r="G84" s="86"/>
      <c r="H84" s="86"/>
      <c r="I84" s="86"/>
      <c r="J84" s="86"/>
      <c r="K84" s="86"/>
      <c r="L84" s="86"/>
      <c r="M84" s="86"/>
      <c r="N84" s="86"/>
      <c r="O84" s="86"/>
      <c r="P84" s="86"/>
      <c r="Q84" s="87"/>
      <c r="R84" s="87"/>
      <c r="S84" s="87"/>
      <c r="T84" s="87"/>
      <c r="U84" s="87"/>
      <c r="V84" s="87"/>
    </row>
    <row r="85" spans="2:22" s="65" customFormat="1" ht="22.5" customHeight="1" x14ac:dyDescent="0.25">
      <c r="B85" s="90"/>
      <c r="C85" s="2"/>
      <c r="D85" s="40"/>
      <c r="E85" s="40"/>
      <c r="F85" s="2"/>
      <c r="G85" s="86"/>
      <c r="H85" s="86"/>
      <c r="I85" s="86"/>
      <c r="J85" s="86"/>
      <c r="K85" s="86"/>
      <c r="L85" s="86"/>
      <c r="M85" s="86"/>
      <c r="N85" s="86"/>
      <c r="O85" s="86"/>
      <c r="P85" s="86"/>
      <c r="Q85" s="87"/>
      <c r="R85" s="87"/>
      <c r="S85" s="87"/>
      <c r="T85" s="87"/>
      <c r="U85" s="87"/>
      <c r="V85" s="87"/>
    </row>
    <row r="86" spans="2:22" s="65" customFormat="1" ht="22.5" customHeight="1" x14ac:dyDescent="0.25">
      <c r="B86" s="90"/>
      <c r="C86" s="2"/>
      <c r="D86" s="40"/>
      <c r="E86" s="40"/>
      <c r="F86" s="2"/>
      <c r="G86" s="86"/>
      <c r="H86" s="86"/>
      <c r="I86" s="86"/>
      <c r="J86" s="86"/>
      <c r="K86" s="86"/>
      <c r="L86" s="86"/>
      <c r="M86" s="86"/>
      <c r="N86" s="86"/>
      <c r="O86" s="86"/>
      <c r="P86" s="86"/>
      <c r="Q86" s="87"/>
      <c r="R86" s="87"/>
      <c r="S86" s="87"/>
      <c r="T86" s="87"/>
      <c r="U86" s="87"/>
      <c r="V86" s="87"/>
    </row>
    <row r="87" spans="2:22" s="65" customFormat="1" ht="22.5" customHeight="1" x14ac:dyDescent="0.25">
      <c r="B87" s="90"/>
      <c r="C87" s="2"/>
      <c r="D87" s="40"/>
      <c r="E87" s="40"/>
      <c r="F87" s="2"/>
      <c r="G87" s="86"/>
      <c r="H87" s="86"/>
      <c r="I87" s="86"/>
      <c r="J87" s="86"/>
      <c r="K87" s="86"/>
      <c r="L87" s="86"/>
      <c r="M87" s="86"/>
      <c r="N87" s="86"/>
      <c r="O87" s="86"/>
      <c r="P87" s="86"/>
      <c r="Q87" s="87"/>
      <c r="R87" s="87"/>
      <c r="S87" s="87"/>
      <c r="T87" s="87"/>
      <c r="U87" s="87"/>
      <c r="V87" s="87"/>
    </row>
    <row r="88" spans="2:22" s="65" customFormat="1" ht="22.5" customHeight="1" x14ac:dyDescent="0.25">
      <c r="B88" s="90"/>
      <c r="C88" s="2"/>
      <c r="D88" s="40"/>
      <c r="E88" s="40"/>
      <c r="F88" s="2"/>
      <c r="G88" s="86"/>
      <c r="H88" s="86"/>
      <c r="I88" s="86"/>
      <c r="J88" s="86"/>
      <c r="K88" s="86"/>
      <c r="L88" s="86"/>
      <c r="M88" s="86"/>
      <c r="N88" s="86"/>
      <c r="O88" s="86"/>
      <c r="P88" s="86"/>
      <c r="Q88" s="87"/>
      <c r="R88" s="87"/>
      <c r="S88" s="87"/>
      <c r="T88" s="87"/>
      <c r="U88" s="87"/>
      <c r="V88" s="87"/>
    </row>
    <row r="89" spans="2:22" s="65" customFormat="1" ht="22.5" customHeight="1" x14ac:dyDescent="0.25">
      <c r="B89" s="90"/>
      <c r="C89" s="2"/>
      <c r="D89" s="40"/>
      <c r="E89" s="40"/>
      <c r="F89" s="2"/>
      <c r="G89" s="86"/>
      <c r="H89" s="86"/>
      <c r="I89" s="86"/>
      <c r="J89" s="86"/>
      <c r="K89" s="86"/>
      <c r="L89" s="86"/>
      <c r="M89" s="86"/>
      <c r="N89" s="86"/>
      <c r="O89" s="86"/>
      <c r="P89" s="86"/>
      <c r="Q89" s="87"/>
      <c r="R89" s="87"/>
      <c r="S89" s="87"/>
      <c r="T89" s="87"/>
      <c r="U89" s="87"/>
      <c r="V89" s="87"/>
    </row>
    <row r="90" spans="2:22" s="65" customFormat="1" ht="22.5" customHeight="1" x14ac:dyDescent="0.25">
      <c r="B90" s="90"/>
      <c r="C90" s="2"/>
      <c r="D90" s="40"/>
      <c r="E90" s="40"/>
      <c r="F90" s="2"/>
      <c r="G90" s="86"/>
      <c r="H90" s="86"/>
      <c r="I90" s="86"/>
      <c r="J90" s="86"/>
      <c r="K90" s="86"/>
      <c r="L90" s="86"/>
      <c r="M90" s="86"/>
      <c r="N90" s="86"/>
      <c r="O90" s="86"/>
      <c r="P90" s="86"/>
      <c r="Q90" s="87"/>
      <c r="R90" s="87"/>
      <c r="S90" s="87"/>
      <c r="T90" s="87"/>
      <c r="U90" s="87"/>
      <c r="V90" s="87"/>
    </row>
    <row r="91" spans="2:22" s="65" customFormat="1" ht="22.5" customHeight="1" x14ac:dyDescent="0.25">
      <c r="B91" s="90"/>
      <c r="C91" s="2"/>
      <c r="D91" s="40"/>
      <c r="E91" s="40"/>
      <c r="F91" s="2"/>
      <c r="G91" s="86"/>
      <c r="H91" s="86"/>
      <c r="I91" s="86"/>
      <c r="J91" s="86"/>
      <c r="K91" s="86"/>
      <c r="L91" s="86"/>
      <c r="M91" s="86"/>
      <c r="N91" s="86"/>
      <c r="O91" s="86"/>
      <c r="P91" s="86"/>
      <c r="Q91" s="87"/>
      <c r="R91" s="87"/>
      <c r="S91" s="87"/>
      <c r="T91" s="87"/>
      <c r="U91" s="87"/>
      <c r="V91" s="87"/>
    </row>
    <row r="92" spans="2:22" s="65" customFormat="1" ht="22.5" customHeight="1" x14ac:dyDescent="0.25">
      <c r="B92" s="90"/>
      <c r="C92" s="2"/>
      <c r="D92" s="40"/>
      <c r="E92" s="40"/>
      <c r="F92" s="2"/>
      <c r="G92" s="86"/>
      <c r="H92" s="86"/>
      <c r="I92" s="86"/>
      <c r="J92" s="86"/>
      <c r="K92" s="86"/>
      <c r="L92" s="86"/>
      <c r="M92" s="86"/>
      <c r="N92" s="86"/>
      <c r="O92" s="86"/>
      <c r="P92" s="86"/>
      <c r="Q92" s="87"/>
      <c r="R92" s="87"/>
      <c r="S92" s="87"/>
      <c r="T92" s="87"/>
      <c r="U92" s="87"/>
      <c r="V92" s="87"/>
    </row>
    <row r="93" spans="2:22" s="65" customFormat="1" ht="22.5" customHeight="1" x14ac:dyDescent="0.25">
      <c r="B93" s="90"/>
      <c r="C93" s="2"/>
      <c r="D93" s="40"/>
      <c r="E93" s="40"/>
      <c r="F93" s="2"/>
      <c r="G93" s="86"/>
      <c r="H93" s="86"/>
      <c r="I93" s="86"/>
      <c r="J93" s="86"/>
      <c r="K93" s="86"/>
      <c r="L93" s="86"/>
      <c r="M93" s="86"/>
      <c r="N93" s="86"/>
      <c r="O93" s="86"/>
      <c r="P93" s="86"/>
      <c r="Q93" s="87"/>
      <c r="R93" s="87"/>
      <c r="S93" s="87"/>
      <c r="T93" s="87"/>
      <c r="U93" s="87"/>
      <c r="V93" s="87"/>
    </row>
    <row r="94" spans="2:22" s="65" customFormat="1" ht="22.5" customHeight="1" x14ac:dyDescent="0.25">
      <c r="B94" s="90"/>
      <c r="C94" s="2"/>
      <c r="D94" s="40"/>
      <c r="E94" s="40"/>
      <c r="F94" s="2"/>
      <c r="G94" s="86"/>
      <c r="H94" s="86"/>
      <c r="I94" s="86"/>
      <c r="J94" s="86"/>
      <c r="K94" s="86"/>
      <c r="L94" s="86"/>
      <c r="M94" s="86"/>
      <c r="N94" s="86"/>
      <c r="O94" s="86"/>
      <c r="P94" s="86"/>
      <c r="Q94" s="87"/>
      <c r="R94" s="87"/>
      <c r="S94" s="87"/>
      <c r="T94" s="87"/>
      <c r="U94" s="87"/>
      <c r="V94" s="87"/>
    </row>
    <row r="95" spans="2:22" s="65" customFormat="1" ht="22.5" customHeight="1" x14ac:dyDescent="0.25">
      <c r="B95" s="90"/>
      <c r="C95" s="2"/>
      <c r="D95" s="40"/>
      <c r="E95" s="40"/>
      <c r="F95" s="2"/>
      <c r="G95" s="86"/>
      <c r="H95" s="86"/>
      <c r="I95" s="86"/>
      <c r="J95" s="86"/>
      <c r="K95" s="86"/>
      <c r="L95" s="86"/>
      <c r="M95" s="86"/>
      <c r="N95" s="86"/>
      <c r="O95" s="86"/>
      <c r="P95" s="86"/>
      <c r="Q95" s="87"/>
      <c r="R95" s="87"/>
      <c r="S95" s="87"/>
      <c r="T95" s="87"/>
      <c r="U95" s="87"/>
      <c r="V95" s="87"/>
    </row>
    <row r="96" spans="2:22" s="65" customFormat="1" ht="22.5" customHeight="1" x14ac:dyDescent="0.25">
      <c r="B96" s="90"/>
      <c r="C96" s="2"/>
      <c r="D96" s="40"/>
      <c r="E96" s="40"/>
      <c r="F96" s="2"/>
      <c r="G96" s="86"/>
      <c r="H96" s="86"/>
      <c r="I96" s="86"/>
      <c r="J96" s="86"/>
      <c r="K96" s="86"/>
      <c r="L96" s="86"/>
      <c r="M96" s="86"/>
      <c r="N96" s="86"/>
      <c r="O96" s="86"/>
      <c r="P96" s="86"/>
      <c r="Q96" s="87"/>
      <c r="R96" s="87"/>
      <c r="S96" s="87"/>
      <c r="T96" s="87"/>
      <c r="U96" s="87"/>
      <c r="V96" s="87"/>
    </row>
    <row r="97" spans="2:22" s="65" customFormat="1" ht="22.5" customHeight="1" x14ac:dyDescent="0.25">
      <c r="B97" s="90"/>
      <c r="C97" s="2"/>
      <c r="D97" s="40"/>
      <c r="E97" s="40"/>
      <c r="F97" s="2"/>
      <c r="G97" s="86"/>
      <c r="H97" s="86"/>
      <c r="I97" s="86"/>
      <c r="J97" s="86"/>
      <c r="K97" s="86"/>
      <c r="L97" s="86"/>
      <c r="M97" s="86"/>
      <c r="N97" s="86"/>
      <c r="O97" s="86"/>
      <c r="P97" s="86"/>
      <c r="Q97" s="87"/>
      <c r="R97" s="87"/>
      <c r="S97" s="87"/>
      <c r="T97" s="87"/>
      <c r="U97" s="87"/>
      <c r="V97" s="87"/>
    </row>
    <row r="98" spans="2:22" s="65" customFormat="1" ht="22.5" customHeight="1" x14ac:dyDescent="0.25">
      <c r="B98" s="90"/>
      <c r="C98" s="2"/>
      <c r="D98" s="40"/>
      <c r="E98" s="40"/>
      <c r="F98" s="2"/>
      <c r="G98" s="86"/>
      <c r="H98" s="86"/>
      <c r="I98" s="86"/>
      <c r="J98" s="86"/>
      <c r="K98" s="86"/>
      <c r="L98" s="86"/>
      <c r="M98" s="86"/>
      <c r="N98" s="86"/>
      <c r="O98" s="86"/>
      <c r="P98" s="86"/>
      <c r="Q98" s="87"/>
      <c r="R98" s="87"/>
      <c r="S98" s="87"/>
      <c r="T98" s="87"/>
      <c r="U98" s="87"/>
      <c r="V98" s="87"/>
    </row>
    <row r="99" spans="2:22" s="65" customFormat="1" ht="22.5" customHeight="1" x14ac:dyDescent="0.25">
      <c r="B99" s="90"/>
      <c r="C99" s="2"/>
      <c r="D99" s="40"/>
      <c r="E99" s="40"/>
      <c r="F99" s="2"/>
      <c r="G99" s="86"/>
      <c r="H99" s="86"/>
      <c r="I99" s="86"/>
      <c r="J99" s="86"/>
      <c r="K99" s="86"/>
      <c r="L99" s="86"/>
      <c r="M99" s="86"/>
      <c r="N99" s="86"/>
      <c r="O99" s="86"/>
      <c r="P99" s="86"/>
      <c r="Q99" s="87"/>
      <c r="R99" s="87"/>
      <c r="S99" s="87"/>
      <c r="T99" s="87"/>
      <c r="U99" s="87"/>
      <c r="V99" s="87"/>
    </row>
    <row r="100" spans="2:22" s="65" customFormat="1" ht="22.5" customHeight="1" x14ac:dyDescent="0.25">
      <c r="B100" s="90"/>
      <c r="C100" s="2"/>
      <c r="D100" s="40"/>
      <c r="E100" s="40"/>
      <c r="F100" s="2"/>
      <c r="G100" s="86"/>
      <c r="H100" s="86"/>
      <c r="I100" s="86"/>
      <c r="J100" s="86"/>
      <c r="K100" s="86"/>
      <c r="L100" s="86"/>
      <c r="M100" s="86"/>
      <c r="N100" s="86"/>
      <c r="O100" s="86"/>
      <c r="P100" s="86"/>
      <c r="Q100" s="87"/>
      <c r="R100" s="87"/>
      <c r="S100" s="87"/>
      <c r="T100" s="87"/>
      <c r="U100" s="87"/>
      <c r="V100" s="87"/>
    </row>
    <row r="101" spans="2:22" s="65" customFormat="1" ht="22.5" customHeight="1" x14ac:dyDescent="0.25">
      <c r="B101" s="90"/>
      <c r="C101" s="2"/>
      <c r="D101" s="40"/>
      <c r="E101" s="40"/>
      <c r="F101" s="2"/>
      <c r="G101" s="86"/>
      <c r="H101" s="86"/>
      <c r="I101" s="86"/>
      <c r="J101" s="86"/>
      <c r="K101" s="86"/>
      <c r="L101" s="86"/>
      <c r="M101" s="86"/>
      <c r="N101" s="86"/>
      <c r="O101" s="86"/>
      <c r="P101" s="86"/>
      <c r="Q101" s="87"/>
      <c r="R101" s="87"/>
      <c r="S101" s="87"/>
      <c r="T101" s="87"/>
      <c r="U101" s="87"/>
      <c r="V101" s="87"/>
    </row>
    <row r="102" spans="2:22" s="65" customFormat="1" ht="22.5" customHeight="1" x14ac:dyDescent="0.25">
      <c r="B102" s="90"/>
      <c r="C102" s="2"/>
      <c r="D102" s="40"/>
      <c r="E102" s="40"/>
      <c r="F102" s="2"/>
      <c r="G102" s="86"/>
      <c r="H102" s="86"/>
      <c r="I102" s="86"/>
      <c r="J102" s="86"/>
      <c r="K102" s="86"/>
      <c r="L102" s="86"/>
      <c r="M102" s="86"/>
      <c r="N102" s="86"/>
      <c r="O102" s="86"/>
      <c r="P102" s="86"/>
      <c r="Q102" s="87"/>
      <c r="R102" s="87"/>
      <c r="S102" s="87"/>
      <c r="T102" s="87"/>
      <c r="U102" s="87"/>
      <c r="V102" s="87"/>
    </row>
    <row r="103" spans="2:22" s="65" customFormat="1" ht="22.5" customHeight="1" x14ac:dyDescent="0.25">
      <c r="B103" s="90"/>
      <c r="C103" s="2"/>
      <c r="D103" s="40"/>
      <c r="E103" s="40"/>
      <c r="F103" s="2"/>
      <c r="G103" s="86"/>
      <c r="H103" s="86"/>
      <c r="I103" s="86"/>
      <c r="J103" s="86"/>
      <c r="K103" s="86"/>
      <c r="L103" s="86"/>
      <c r="M103" s="86"/>
      <c r="N103" s="86"/>
      <c r="O103" s="86"/>
      <c r="P103" s="86"/>
      <c r="Q103" s="87"/>
      <c r="R103" s="87"/>
      <c r="S103" s="87"/>
      <c r="T103" s="87"/>
      <c r="U103" s="87"/>
      <c r="V103" s="87"/>
    </row>
    <row r="104" spans="2:22" s="65" customFormat="1" ht="22.5" customHeight="1" x14ac:dyDescent="0.25">
      <c r="B104" s="90"/>
      <c r="C104" s="2"/>
      <c r="D104" s="40"/>
      <c r="E104" s="40"/>
      <c r="F104" s="2"/>
      <c r="G104" s="86"/>
      <c r="H104" s="86"/>
      <c r="I104" s="86"/>
      <c r="J104" s="86"/>
      <c r="K104" s="86"/>
      <c r="L104" s="86"/>
      <c r="M104" s="86"/>
      <c r="N104" s="86"/>
      <c r="O104" s="86"/>
      <c r="P104" s="86"/>
      <c r="Q104" s="87"/>
      <c r="R104" s="87"/>
      <c r="S104" s="87"/>
      <c r="T104" s="87"/>
      <c r="U104" s="87"/>
      <c r="V104" s="87"/>
    </row>
    <row r="105" spans="2:22" s="65" customFormat="1" ht="22.5" customHeight="1" x14ac:dyDescent="0.25">
      <c r="B105" s="90"/>
      <c r="C105" s="2"/>
      <c r="D105" s="40"/>
      <c r="E105" s="40"/>
      <c r="F105" s="2"/>
      <c r="G105" s="86"/>
      <c r="H105" s="86"/>
      <c r="I105" s="86"/>
      <c r="J105" s="86"/>
      <c r="K105" s="86"/>
      <c r="L105" s="86"/>
      <c r="M105" s="86"/>
      <c r="N105" s="86"/>
      <c r="O105" s="86"/>
      <c r="P105" s="86"/>
      <c r="Q105" s="87"/>
      <c r="R105" s="87"/>
      <c r="S105" s="87"/>
      <c r="T105" s="87"/>
      <c r="U105" s="87"/>
      <c r="V105" s="87"/>
    </row>
    <row r="106" spans="2:22" s="65" customFormat="1" ht="22.5" customHeight="1" x14ac:dyDescent="0.25">
      <c r="B106" s="90"/>
      <c r="C106" s="2"/>
      <c r="D106" s="40"/>
      <c r="E106" s="40"/>
      <c r="F106" s="2"/>
      <c r="G106" s="86"/>
      <c r="H106" s="86"/>
      <c r="I106" s="86"/>
      <c r="J106" s="86"/>
      <c r="K106" s="86"/>
      <c r="L106" s="86"/>
      <c r="M106" s="86"/>
      <c r="N106" s="86"/>
      <c r="O106" s="86"/>
      <c r="P106" s="86"/>
      <c r="Q106" s="87"/>
      <c r="R106" s="87"/>
      <c r="S106" s="87"/>
      <c r="T106" s="87"/>
      <c r="U106" s="87"/>
      <c r="V106" s="87"/>
    </row>
    <row r="107" spans="2:22" s="65" customFormat="1" ht="22.5" customHeight="1" x14ac:dyDescent="0.25">
      <c r="B107" s="90"/>
      <c r="C107" s="2"/>
      <c r="D107" s="40"/>
      <c r="E107" s="40"/>
      <c r="F107" s="2"/>
      <c r="G107" s="86"/>
      <c r="H107" s="86"/>
      <c r="I107" s="86"/>
      <c r="J107" s="86"/>
      <c r="K107" s="86"/>
      <c r="L107" s="86"/>
      <c r="M107" s="86"/>
      <c r="N107" s="86"/>
      <c r="O107" s="86"/>
      <c r="P107" s="86"/>
      <c r="Q107" s="87"/>
      <c r="R107" s="87"/>
      <c r="S107" s="87"/>
      <c r="T107" s="87"/>
      <c r="U107" s="87"/>
      <c r="V107" s="87"/>
    </row>
    <row r="108" spans="2:22" s="65" customFormat="1" ht="22.5" customHeight="1" x14ac:dyDescent="0.25">
      <c r="B108" s="90"/>
      <c r="C108" s="2"/>
      <c r="D108" s="40"/>
      <c r="E108" s="40"/>
      <c r="F108" s="2"/>
      <c r="G108" s="86"/>
      <c r="H108" s="86"/>
      <c r="I108" s="86"/>
      <c r="J108" s="86"/>
      <c r="K108" s="86"/>
      <c r="L108" s="86"/>
      <c r="M108" s="86"/>
      <c r="N108" s="86"/>
      <c r="O108" s="86"/>
      <c r="P108" s="86"/>
      <c r="Q108" s="87"/>
      <c r="R108" s="87"/>
      <c r="S108" s="87"/>
      <c r="T108" s="87"/>
      <c r="U108" s="87"/>
      <c r="V108" s="87"/>
    </row>
    <row r="109" spans="2:22" s="65" customFormat="1" ht="22.5" customHeight="1" x14ac:dyDescent="0.25">
      <c r="B109" s="90"/>
      <c r="C109" s="2"/>
      <c r="D109" s="40"/>
      <c r="E109" s="40"/>
      <c r="F109" s="2"/>
      <c r="G109" s="86"/>
      <c r="H109" s="86"/>
      <c r="I109" s="86"/>
      <c r="J109" s="86"/>
      <c r="K109" s="86"/>
      <c r="L109" s="86"/>
      <c r="M109" s="86"/>
      <c r="N109" s="86"/>
      <c r="O109" s="86"/>
      <c r="P109" s="86"/>
      <c r="Q109" s="87"/>
      <c r="R109" s="87"/>
      <c r="S109" s="87"/>
      <c r="T109" s="87"/>
      <c r="U109" s="87"/>
      <c r="V109" s="87"/>
    </row>
    <row r="110" spans="2:22" s="65" customFormat="1" ht="22.5" customHeight="1" x14ac:dyDescent="0.25">
      <c r="B110" s="90"/>
      <c r="C110" s="2"/>
      <c r="D110" s="40"/>
      <c r="E110" s="40"/>
      <c r="F110" s="2"/>
      <c r="G110" s="86"/>
      <c r="H110" s="86"/>
      <c r="I110" s="86"/>
      <c r="J110" s="86"/>
      <c r="K110" s="86"/>
      <c r="L110" s="86"/>
      <c r="M110" s="86"/>
      <c r="N110" s="86"/>
      <c r="O110" s="86"/>
      <c r="P110" s="86"/>
      <c r="Q110" s="87"/>
      <c r="R110" s="87"/>
      <c r="S110" s="87"/>
      <c r="T110" s="87"/>
      <c r="U110" s="87"/>
      <c r="V110" s="87"/>
    </row>
    <row r="111" spans="2:22" s="65" customFormat="1" ht="22.5" customHeight="1" x14ac:dyDescent="0.25">
      <c r="B111" s="90"/>
      <c r="C111" s="2"/>
      <c r="D111" s="40"/>
      <c r="E111" s="40"/>
      <c r="F111" s="2"/>
      <c r="G111" s="86"/>
      <c r="H111" s="86"/>
      <c r="I111" s="86"/>
      <c r="J111" s="86"/>
      <c r="K111" s="86"/>
      <c r="L111" s="86"/>
      <c r="M111" s="86"/>
      <c r="N111" s="86"/>
      <c r="O111" s="86"/>
      <c r="P111" s="86"/>
      <c r="Q111" s="87"/>
      <c r="R111" s="87"/>
      <c r="S111" s="87"/>
      <c r="T111" s="87"/>
      <c r="U111" s="87"/>
      <c r="V111" s="87"/>
    </row>
    <row r="112" spans="2:22" s="65" customFormat="1" ht="22.5" customHeight="1" x14ac:dyDescent="0.25">
      <c r="B112" s="90"/>
      <c r="C112" s="2"/>
      <c r="D112" s="40"/>
      <c r="E112" s="40"/>
      <c r="F112" s="2"/>
      <c r="G112" s="86"/>
      <c r="H112" s="86"/>
      <c r="I112" s="86"/>
      <c r="J112" s="86"/>
      <c r="K112" s="86"/>
      <c r="L112" s="86"/>
      <c r="M112" s="86"/>
      <c r="N112" s="86"/>
      <c r="O112" s="86"/>
      <c r="P112" s="86"/>
      <c r="Q112" s="87"/>
      <c r="R112" s="87"/>
      <c r="S112" s="87"/>
      <c r="T112" s="87"/>
      <c r="U112" s="87"/>
      <c r="V112" s="87"/>
    </row>
    <row r="113" spans="2:22" s="65" customFormat="1" ht="22.5" customHeight="1" x14ac:dyDescent="0.25">
      <c r="B113" s="90"/>
      <c r="C113" s="2"/>
      <c r="D113" s="40"/>
      <c r="E113" s="40"/>
      <c r="F113" s="2"/>
      <c r="G113" s="86"/>
      <c r="H113" s="86"/>
      <c r="I113" s="86"/>
      <c r="J113" s="86"/>
      <c r="K113" s="86"/>
      <c r="L113" s="86"/>
      <c r="M113" s="86"/>
      <c r="N113" s="86"/>
      <c r="O113" s="86"/>
      <c r="P113" s="86"/>
      <c r="Q113" s="87"/>
      <c r="R113" s="87"/>
      <c r="S113" s="87"/>
      <c r="T113" s="87"/>
      <c r="U113" s="87"/>
      <c r="V113" s="87"/>
    </row>
    <row r="114" spans="2:22" s="65" customFormat="1" ht="22.5" customHeight="1" x14ac:dyDescent="0.25">
      <c r="B114" s="90"/>
      <c r="C114" s="2"/>
      <c r="D114" s="40"/>
      <c r="E114" s="40"/>
      <c r="F114" s="2"/>
      <c r="G114" s="86"/>
      <c r="H114" s="86"/>
      <c r="I114" s="86"/>
      <c r="J114" s="86"/>
      <c r="K114" s="86"/>
      <c r="L114" s="86"/>
      <c r="M114" s="86"/>
      <c r="N114" s="86"/>
      <c r="O114" s="86"/>
      <c r="P114" s="86"/>
      <c r="Q114" s="87"/>
      <c r="R114" s="87"/>
      <c r="S114" s="87"/>
      <c r="T114" s="87"/>
      <c r="U114" s="87"/>
      <c r="V114" s="87"/>
    </row>
    <row r="115" spans="2:22" s="65" customFormat="1" ht="22.5" customHeight="1" x14ac:dyDescent="0.25">
      <c r="B115" s="90"/>
      <c r="C115" s="2"/>
      <c r="D115" s="40"/>
      <c r="E115" s="40"/>
      <c r="F115" s="2"/>
      <c r="G115" s="86"/>
      <c r="H115" s="86"/>
      <c r="I115" s="86"/>
      <c r="J115" s="86"/>
      <c r="K115" s="86"/>
      <c r="L115" s="86"/>
      <c r="M115" s="86"/>
      <c r="N115" s="86"/>
      <c r="O115" s="86"/>
      <c r="P115" s="86"/>
      <c r="Q115" s="87"/>
      <c r="R115" s="87"/>
      <c r="S115" s="87"/>
      <c r="T115" s="87"/>
      <c r="U115" s="87"/>
      <c r="V115" s="87"/>
    </row>
    <row r="116" spans="2:22" s="65" customFormat="1" ht="22.5" customHeight="1" x14ac:dyDescent="0.25">
      <c r="B116" s="90"/>
      <c r="C116" s="2"/>
      <c r="D116" s="40"/>
      <c r="E116" s="40"/>
      <c r="F116" s="2"/>
      <c r="G116" s="86"/>
      <c r="H116" s="86"/>
      <c r="I116" s="86"/>
      <c r="J116" s="86"/>
      <c r="K116" s="86"/>
      <c r="L116" s="86"/>
      <c r="M116" s="86"/>
      <c r="N116" s="86"/>
      <c r="O116" s="86"/>
      <c r="P116" s="86"/>
      <c r="Q116" s="87"/>
      <c r="R116" s="87"/>
      <c r="S116" s="87"/>
      <c r="T116" s="87"/>
      <c r="U116" s="87"/>
      <c r="V116" s="87"/>
    </row>
    <row r="117" spans="2:22" s="65" customFormat="1" ht="22.5" customHeight="1" x14ac:dyDescent="0.25">
      <c r="B117" s="90"/>
      <c r="C117" s="2"/>
      <c r="D117" s="40"/>
      <c r="E117" s="40"/>
      <c r="F117" s="2"/>
      <c r="G117" s="86"/>
      <c r="H117" s="86"/>
      <c r="I117" s="86"/>
      <c r="J117" s="86"/>
      <c r="K117" s="86"/>
      <c r="L117" s="86"/>
      <c r="M117" s="86"/>
      <c r="N117" s="86"/>
      <c r="O117" s="86"/>
      <c r="P117" s="86"/>
      <c r="Q117" s="87"/>
      <c r="R117" s="87"/>
      <c r="S117" s="87"/>
      <c r="T117" s="87"/>
      <c r="U117" s="87"/>
      <c r="V117" s="87"/>
    </row>
    <row r="118" spans="2:22" s="65" customFormat="1" ht="22.5" customHeight="1" x14ac:dyDescent="0.25">
      <c r="B118" s="90"/>
      <c r="C118" s="2"/>
      <c r="D118" s="40"/>
      <c r="E118" s="40"/>
      <c r="F118" s="2"/>
      <c r="G118" s="86"/>
      <c r="H118" s="86"/>
      <c r="I118" s="86"/>
      <c r="J118" s="86"/>
      <c r="K118" s="86"/>
      <c r="L118" s="86"/>
      <c r="M118" s="86"/>
      <c r="N118" s="86"/>
      <c r="O118" s="86"/>
      <c r="P118" s="86"/>
      <c r="Q118" s="87"/>
      <c r="R118" s="87"/>
      <c r="S118" s="87"/>
      <c r="T118" s="87"/>
      <c r="U118" s="87"/>
      <c r="V118" s="87"/>
    </row>
    <row r="119" spans="2:22" s="65" customFormat="1" ht="22.5" customHeight="1" x14ac:dyDescent="0.25">
      <c r="B119" s="90"/>
      <c r="C119" s="2"/>
      <c r="D119" s="40"/>
      <c r="E119" s="40"/>
      <c r="F119" s="2"/>
      <c r="G119" s="86"/>
      <c r="H119" s="86"/>
      <c r="I119" s="86"/>
      <c r="J119" s="86"/>
      <c r="K119" s="86"/>
      <c r="L119" s="86"/>
      <c r="M119" s="86"/>
      <c r="N119" s="86"/>
      <c r="O119" s="86"/>
      <c r="P119" s="86"/>
      <c r="Q119" s="87"/>
      <c r="R119" s="87"/>
      <c r="S119" s="87"/>
      <c r="T119" s="87"/>
      <c r="U119" s="87"/>
      <c r="V119" s="87"/>
    </row>
    <row r="120" spans="2:22" s="65" customFormat="1" ht="22.5" customHeight="1" x14ac:dyDescent="0.25">
      <c r="B120" s="90"/>
      <c r="C120" s="2"/>
      <c r="D120" s="40"/>
      <c r="E120" s="40"/>
      <c r="F120" s="2"/>
      <c r="G120" s="86"/>
      <c r="H120" s="86"/>
      <c r="I120" s="86"/>
      <c r="J120" s="86"/>
      <c r="K120" s="86"/>
      <c r="L120" s="86"/>
      <c r="M120" s="86"/>
      <c r="N120" s="86"/>
      <c r="O120" s="86"/>
      <c r="P120" s="86"/>
      <c r="Q120" s="87"/>
      <c r="R120" s="87"/>
      <c r="S120" s="87"/>
      <c r="T120" s="87"/>
      <c r="U120" s="87"/>
      <c r="V120" s="87"/>
    </row>
    <row r="121" spans="2:22" s="65" customFormat="1" ht="22.5" customHeight="1" x14ac:dyDescent="0.25">
      <c r="B121" s="90"/>
      <c r="C121" s="2"/>
      <c r="D121" s="40"/>
      <c r="E121" s="40"/>
      <c r="F121" s="2"/>
      <c r="G121" s="86"/>
      <c r="H121" s="86"/>
      <c r="I121" s="86"/>
      <c r="J121" s="86"/>
      <c r="K121" s="86"/>
      <c r="L121" s="86"/>
      <c r="M121" s="86"/>
      <c r="N121" s="86"/>
      <c r="O121" s="86"/>
      <c r="P121" s="86"/>
      <c r="Q121" s="87"/>
      <c r="R121" s="87"/>
      <c r="S121" s="87"/>
      <c r="T121" s="87"/>
      <c r="U121" s="87"/>
      <c r="V121" s="87"/>
    </row>
    <row r="122" spans="2:22" s="65" customFormat="1" ht="22.5" customHeight="1" x14ac:dyDescent="0.25">
      <c r="B122" s="90"/>
      <c r="C122" s="2"/>
      <c r="D122" s="40"/>
      <c r="E122" s="40"/>
      <c r="F122" s="2"/>
      <c r="G122" s="86"/>
      <c r="H122" s="86"/>
      <c r="I122" s="86"/>
      <c r="J122" s="86"/>
      <c r="K122" s="86"/>
      <c r="L122" s="86"/>
      <c r="M122" s="86"/>
      <c r="N122" s="86"/>
      <c r="O122" s="86"/>
      <c r="P122" s="86"/>
      <c r="Q122" s="87"/>
      <c r="R122" s="87"/>
      <c r="S122" s="87"/>
      <c r="T122" s="87"/>
      <c r="U122" s="87"/>
      <c r="V122" s="87"/>
    </row>
    <row r="123" spans="2:22" s="65" customFormat="1" ht="22.5" customHeight="1" x14ac:dyDescent="0.25">
      <c r="B123" s="90"/>
      <c r="C123" s="2"/>
      <c r="D123" s="40"/>
      <c r="E123" s="40"/>
      <c r="F123" s="2"/>
      <c r="G123" s="86"/>
      <c r="H123" s="86"/>
      <c r="I123" s="86"/>
      <c r="J123" s="86"/>
      <c r="K123" s="86"/>
      <c r="L123" s="86"/>
      <c r="M123" s="86"/>
      <c r="N123" s="86"/>
      <c r="O123" s="86"/>
      <c r="P123" s="86"/>
      <c r="Q123" s="87"/>
      <c r="R123" s="87"/>
      <c r="S123" s="87"/>
      <c r="T123" s="87"/>
      <c r="U123" s="87"/>
      <c r="V123" s="87"/>
    </row>
    <row r="124" spans="2:22" s="65" customFormat="1" ht="22.5" customHeight="1" x14ac:dyDescent="0.25">
      <c r="B124" s="90"/>
      <c r="C124" s="2"/>
      <c r="D124" s="40"/>
      <c r="E124" s="40"/>
      <c r="F124" s="2"/>
      <c r="G124" s="86"/>
      <c r="H124" s="86"/>
      <c r="I124" s="86"/>
      <c r="J124" s="86"/>
      <c r="K124" s="86"/>
      <c r="L124" s="86"/>
      <c r="M124" s="86"/>
      <c r="N124" s="86"/>
      <c r="O124" s="86"/>
      <c r="P124" s="86"/>
      <c r="Q124" s="87"/>
      <c r="R124" s="87"/>
      <c r="S124" s="87"/>
      <c r="T124" s="87"/>
      <c r="U124" s="87"/>
      <c r="V124" s="87"/>
    </row>
    <row r="125" spans="2:22" s="65" customFormat="1" ht="22.5" customHeight="1" x14ac:dyDescent="0.25">
      <c r="B125" s="90"/>
      <c r="C125" s="2"/>
      <c r="D125" s="40"/>
      <c r="E125" s="40"/>
      <c r="F125" s="2"/>
      <c r="G125" s="86"/>
      <c r="H125" s="86"/>
      <c r="I125" s="86"/>
      <c r="J125" s="86"/>
      <c r="K125" s="86"/>
      <c r="L125" s="86"/>
      <c r="M125" s="86"/>
      <c r="N125" s="86"/>
      <c r="O125" s="86"/>
      <c r="P125" s="86"/>
      <c r="Q125" s="87"/>
      <c r="R125" s="87"/>
      <c r="S125" s="87"/>
      <c r="T125" s="87"/>
      <c r="U125" s="87"/>
      <c r="V125" s="87"/>
    </row>
    <row r="126" spans="2:22" s="65" customFormat="1" ht="22.5" customHeight="1" x14ac:dyDescent="0.25">
      <c r="B126" s="90"/>
      <c r="C126" s="2"/>
      <c r="D126" s="40"/>
      <c r="E126" s="40"/>
      <c r="F126" s="2"/>
      <c r="G126" s="86"/>
      <c r="H126" s="86"/>
      <c r="I126" s="86"/>
      <c r="J126" s="86"/>
      <c r="K126" s="86"/>
      <c r="L126" s="86"/>
      <c r="M126" s="86"/>
      <c r="N126" s="86"/>
      <c r="O126" s="86"/>
      <c r="P126" s="86"/>
      <c r="Q126" s="87"/>
      <c r="R126" s="87"/>
      <c r="S126" s="87"/>
      <c r="T126" s="87"/>
      <c r="U126" s="87"/>
      <c r="V126" s="87"/>
    </row>
    <row r="127" spans="2:22" s="65" customFormat="1" ht="22.5" customHeight="1" x14ac:dyDescent="0.25">
      <c r="B127" s="90"/>
      <c r="C127" s="2"/>
      <c r="D127" s="40"/>
      <c r="E127" s="40"/>
      <c r="F127" s="2"/>
      <c r="G127" s="86"/>
      <c r="H127" s="86"/>
      <c r="I127" s="86"/>
      <c r="J127" s="86"/>
      <c r="K127" s="86"/>
      <c r="L127" s="86"/>
      <c r="M127" s="86"/>
      <c r="N127" s="86"/>
      <c r="O127" s="86"/>
      <c r="P127" s="86"/>
      <c r="Q127" s="87"/>
      <c r="R127" s="87"/>
      <c r="S127" s="87"/>
      <c r="T127" s="87"/>
      <c r="U127" s="87"/>
      <c r="V127" s="87"/>
    </row>
    <row r="128" spans="2:22" s="65" customFormat="1" ht="22.5" customHeight="1" x14ac:dyDescent="0.25">
      <c r="B128" s="90"/>
      <c r="C128" s="2"/>
      <c r="D128" s="40"/>
      <c r="E128" s="40"/>
      <c r="F128" s="2"/>
      <c r="G128" s="86"/>
      <c r="H128" s="86"/>
      <c r="I128" s="86"/>
      <c r="J128" s="86"/>
      <c r="K128" s="86"/>
      <c r="L128" s="86"/>
      <c r="M128" s="86"/>
      <c r="N128" s="86"/>
      <c r="O128" s="86"/>
      <c r="P128" s="86"/>
      <c r="Q128" s="87"/>
      <c r="R128" s="87"/>
      <c r="S128" s="87"/>
      <c r="T128" s="87"/>
      <c r="U128" s="87"/>
      <c r="V128" s="87"/>
    </row>
    <row r="129" spans="2:22" s="65" customFormat="1" ht="22.5" customHeight="1" x14ac:dyDescent="0.25">
      <c r="B129" s="90"/>
      <c r="C129" s="2"/>
      <c r="D129" s="40"/>
      <c r="E129" s="40"/>
      <c r="F129" s="2"/>
      <c r="G129" s="86"/>
      <c r="H129" s="86"/>
      <c r="I129" s="86"/>
      <c r="J129" s="86"/>
      <c r="K129" s="86"/>
      <c r="L129" s="86"/>
      <c r="M129" s="86"/>
      <c r="N129" s="86"/>
      <c r="O129" s="86"/>
      <c r="P129" s="86"/>
      <c r="Q129" s="87"/>
      <c r="R129" s="87"/>
      <c r="S129" s="87"/>
      <c r="T129" s="87"/>
      <c r="U129" s="87"/>
      <c r="V129" s="87"/>
    </row>
    <row r="130" spans="2:22" s="65" customFormat="1" ht="22.5" customHeight="1" x14ac:dyDescent="0.25">
      <c r="B130" s="90"/>
      <c r="C130" s="2"/>
      <c r="D130" s="40"/>
      <c r="E130" s="40"/>
      <c r="F130" s="2"/>
      <c r="G130" s="86"/>
      <c r="H130" s="86"/>
      <c r="I130" s="86"/>
      <c r="J130" s="86"/>
      <c r="K130" s="86"/>
      <c r="L130" s="86"/>
      <c r="M130" s="86"/>
      <c r="N130" s="86"/>
      <c r="O130" s="86"/>
      <c r="P130" s="86"/>
      <c r="Q130" s="87"/>
      <c r="R130" s="87"/>
      <c r="S130" s="87"/>
      <c r="T130" s="87"/>
      <c r="U130" s="87"/>
      <c r="V130" s="87"/>
    </row>
    <row r="131" spans="2:22" s="65" customFormat="1" ht="22.5" customHeight="1" x14ac:dyDescent="0.25">
      <c r="B131" s="90"/>
      <c r="C131" s="2"/>
      <c r="D131" s="40"/>
      <c r="E131" s="40"/>
      <c r="F131" s="2"/>
      <c r="G131" s="86"/>
      <c r="H131" s="86"/>
      <c r="I131" s="86"/>
      <c r="J131" s="86"/>
      <c r="K131" s="86"/>
      <c r="L131" s="86"/>
      <c r="M131" s="86"/>
      <c r="N131" s="86"/>
      <c r="O131" s="86"/>
      <c r="P131" s="86"/>
      <c r="Q131" s="87"/>
      <c r="R131" s="87"/>
      <c r="S131" s="87"/>
      <c r="T131" s="87"/>
      <c r="U131" s="87"/>
      <c r="V131" s="87"/>
    </row>
    <row r="132" spans="2:22" s="65" customFormat="1" ht="22.5" customHeight="1" x14ac:dyDescent="0.25">
      <c r="B132" s="90"/>
      <c r="C132" s="2"/>
      <c r="D132" s="40"/>
      <c r="E132" s="40"/>
      <c r="F132" s="2"/>
      <c r="G132" s="86"/>
      <c r="H132" s="86"/>
      <c r="I132" s="86"/>
      <c r="J132" s="86"/>
      <c r="K132" s="86"/>
      <c r="L132" s="86"/>
      <c r="M132" s="86"/>
      <c r="N132" s="86"/>
      <c r="O132" s="86"/>
      <c r="P132" s="86"/>
      <c r="Q132" s="87"/>
      <c r="R132" s="87"/>
      <c r="S132" s="87"/>
      <c r="T132" s="87"/>
      <c r="U132" s="87"/>
      <c r="V132" s="87"/>
    </row>
    <row r="133" spans="2:22" s="65" customFormat="1" ht="22.5" customHeight="1" x14ac:dyDescent="0.25">
      <c r="B133" s="90"/>
      <c r="C133" s="2"/>
      <c r="D133" s="40"/>
      <c r="E133" s="40"/>
      <c r="F133" s="2"/>
      <c r="G133" s="86"/>
      <c r="H133" s="86"/>
      <c r="I133" s="86"/>
      <c r="J133" s="86"/>
      <c r="K133" s="86"/>
      <c r="L133" s="86"/>
      <c r="M133" s="86"/>
      <c r="N133" s="86"/>
      <c r="O133" s="86"/>
      <c r="P133" s="86"/>
      <c r="Q133" s="87"/>
      <c r="R133" s="87"/>
      <c r="S133" s="87"/>
      <c r="T133" s="87"/>
      <c r="U133" s="87"/>
      <c r="V133" s="87"/>
    </row>
    <row r="134" spans="2:22" s="65" customFormat="1" ht="22.5" customHeight="1" x14ac:dyDescent="0.25">
      <c r="B134" s="90"/>
      <c r="C134" s="2"/>
      <c r="D134" s="40"/>
      <c r="E134" s="40"/>
      <c r="F134" s="2"/>
      <c r="G134" s="86"/>
      <c r="H134" s="86"/>
      <c r="I134" s="86"/>
      <c r="J134" s="86"/>
      <c r="K134" s="86"/>
      <c r="L134" s="86"/>
      <c r="M134" s="86"/>
      <c r="N134" s="86"/>
      <c r="O134" s="86"/>
      <c r="P134" s="86"/>
      <c r="Q134" s="87"/>
      <c r="R134" s="87"/>
      <c r="S134" s="87"/>
      <c r="T134" s="87"/>
      <c r="U134" s="87"/>
      <c r="V134" s="87"/>
    </row>
    <row r="135" spans="2:22" s="65" customFormat="1" ht="22.5" customHeight="1" x14ac:dyDescent="0.25">
      <c r="B135" s="90"/>
      <c r="C135" s="2"/>
      <c r="D135" s="40"/>
      <c r="E135" s="40"/>
      <c r="F135" s="2"/>
      <c r="G135" s="86"/>
      <c r="H135" s="86"/>
      <c r="I135" s="86"/>
      <c r="J135" s="86"/>
      <c r="K135" s="86"/>
      <c r="L135" s="86"/>
      <c r="M135" s="86"/>
      <c r="N135" s="86"/>
      <c r="O135" s="86"/>
      <c r="P135" s="86"/>
      <c r="Q135" s="87"/>
      <c r="R135" s="87"/>
      <c r="S135" s="87"/>
      <c r="T135" s="87"/>
      <c r="U135" s="87"/>
      <c r="V135" s="87"/>
    </row>
    <row r="136" spans="2:22" s="65" customFormat="1" ht="22.5" customHeight="1" x14ac:dyDescent="0.25">
      <c r="B136" s="90"/>
      <c r="C136" s="2"/>
      <c r="D136" s="40"/>
      <c r="E136" s="40"/>
      <c r="F136" s="2"/>
      <c r="G136" s="86"/>
      <c r="H136" s="86"/>
      <c r="I136" s="86"/>
      <c r="J136" s="86"/>
      <c r="K136" s="86"/>
      <c r="L136" s="86"/>
      <c r="M136" s="86"/>
      <c r="N136" s="86"/>
      <c r="O136" s="86"/>
      <c r="P136" s="86"/>
      <c r="Q136" s="87"/>
      <c r="R136" s="87"/>
      <c r="S136" s="87"/>
      <c r="T136" s="87"/>
      <c r="U136" s="87"/>
      <c r="V136" s="87"/>
    </row>
    <row r="137" spans="2:22" s="65" customFormat="1" ht="22.5" customHeight="1" x14ac:dyDescent="0.25">
      <c r="B137" s="90"/>
      <c r="C137" s="2"/>
      <c r="D137" s="40"/>
      <c r="E137" s="40"/>
      <c r="F137" s="2"/>
      <c r="G137" s="86"/>
      <c r="H137" s="86"/>
      <c r="I137" s="86"/>
      <c r="J137" s="86"/>
      <c r="K137" s="86"/>
      <c r="L137" s="86"/>
      <c r="M137" s="86"/>
      <c r="N137" s="86"/>
      <c r="O137" s="86"/>
      <c r="P137" s="86"/>
      <c r="Q137" s="87"/>
      <c r="R137" s="87"/>
      <c r="S137" s="87"/>
      <c r="T137" s="87"/>
      <c r="U137" s="87"/>
      <c r="V137" s="87"/>
    </row>
    <row r="138" spans="2:22" s="65" customFormat="1" ht="22.5" customHeight="1" x14ac:dyDescent="0.25">
      <c r="B138" s="90"/>
      <c r="C138" s="2"/>
      <c r="D138" s="40"/>
      <c r="E138" s="40"/>
      <c r="F138" s="2"/>
      <c r="G138" s="86"/>
      <c r="H138" s="86"/>
      <c r="I138" s="86"/>
      <c r="J138" s="86"/>
      <c r="K138" s="86"/>
      <c r="L138" s="86"/>
      <c r="M138" s="86"/>
      <c r="N138" s="86"/>
      <c r="O138" s="86"/>
      <c r="P138" s="86"/>
      <c r="Q138" s="87"/>
      <c r="R138" s="87"/>
      <c r="S138" s="87"/>
      <c r="T138" s="87"/>
      <c r="U138" s="87"/>
      <c r="V138" s="87"/>
    </row>
    <row r="139" spans="2:22" s="65" customFormat="1" ht="22.5" customHeight="1" x14ac:dyDescent="0.25">
      <c r="B139" s="90"/>
      <c r="C139" s="2"/>
      <c r="D139" s="40"/>
      <c r="E139" s="40"/>
      <c r="F139" s="2"/>
      <c r="G139" s="86"/>
      <c r="H139" s="86"/>
      <c r="I139" s="86"/>
      <c r="J139" s="86"/>
      <c r="K139" s="86"/>
      <c r="L139" s="86"/>
      <c r="M139" s="86"/>
      <c r="N139" s="86"/>
      <c r="O139" s="86"/>
      <c r="P139" s="86"/>
      <c r="Q139" s="87"/>
      <c r="R139" s="87"/>
      <c r="S139" s="87"/>
      <c r="T139" s="87"/>
      <c r="U139" s="87"/>
      <c r="V139" s="87"/>
    </row>
    <row r="140" spans="2:22" s="65" customFormat="1" ht="22.5" customHeight="1" x14ac:dyDescent="0.25">
      <c r="B140" s="90"/>
      <c r="C140" s="2"/>
      <c r="D140" s="40"/>
      <c r="E140" s="40"/>
      <c r="F140" s="2"/>
      <c r="G140" s="86"/>
      <c r="H140" s="86"/>
      <c r="I140" s="86"/>
      <c r="J140" s="86"/>
      <c r="K140" s="86"/>
      <c r="L140" s="86"/>
      <c r="M140" s="86"/>
      <c r="N140" s="86"/>
      <c r="O140" s="86"/>
      <c r="P140" s="86"/>
      <c r="Q140" s="87"/>
      <c r="R140" s="87"/>
      <c r="S140" s="87"/>
      <c r="T140" s="87"/>
      <c r="U140" s="87"/>
      <c r="V140" s="87"/>
    </row>
    <row r="141" spans="2:22" s="65" customFormat="1" ht="22.5" customHeight="1" x14ac:dyDescent="0.25">
      <c r="B141" s="90"/>
      <c r="C141" s="2"/>
      <c r="D141" s="40"/>
      <c r="E141" s="40"/>
      <c r="F141" s="2"/>
      <c r="G141" s="86"/>
      <c r="H141" s="86"/>
      <c r="I141" s="86"/>
      <c r="J141" s="86"/>
      <c r="K141" s="86"/>
      <c r="L141" s="86"/>
      <c r="M141" s="86"/>
      <c r="N141" s="86"/>
      <c r="O141" s="86"/>
      <c r="P141" s="86"/>
      <c r="Q141" s="87"/>
      <c r="R141" s="87"/>
      <c r="S141" s="87"/>
      <c r="T141" s="87"/>
      <c r="U141" s="87"/>
      <c r="V141" s="87"/>
    </row>
    <row r="142" spans="2:22" s="65" customFormat="1" ht="22.5" customHeight="1" x14ac:dyDescent="0.25">
      <c r="B142" s="90"/>
      <c r="C142" s="2"/>
      <c r="D142" s="40"/>
      <c r="E142" s="40"/>
      <c r="F142" s="2"/>
      <c r="G142" s="86"/>
      <c r="H142" s="86"/>
      <c r="I142" s="86"/>
      <c r="J142" s="86"/>
      <c r="K142" s="86"/>
      <c r="L142" s="86"/>
      <c r="M142" s="86"/>
      <c r="N142" s="86"/>
      <c r="O142" s="86"/>
      <c r="P142" s="86"/>
      <c r="Q142" s="87"/>
      <c r="R142" s="87"/>
      <c r="S142" s="87"/>
      <c r="T142" s="87"/>
      <c r="U142" s="87"/>
      <c r="V142" s="87"/>
    </row>
    <row r="143" spans="2:22" s="65" customFormat="1" ht="22.5" customHeight="1" x14ac:dyDescent="0.25">
      <c r="B143" s="90"/>
      <c r="C143" s="2"/>
      <c r="D143" s="40"/>
      <c r="E143" s="40"/>
      <c r="F143" s="2"/>
      <c r="G143" s="86"/>
      <c r="H143" s="86"/>
      <c r="I143" s="86"/>
      <c r="J143" s="86"/>
      <c r="K143" s="86"/>
      <c r="L143" s="86"/>
      <c r="M143" s="86"/>
      <c r="N143" s="86"/>
      <c r="O143" s="86"/>
      <c r="P143" s="86"/>
      <c r="Q143" s="87"/>
      <c r="R143" s="87"/>
      <c r="S143" s="87"/>
      <c r="T143" s="87"/>
      <c r="U143" s="87"/>
      <c r="V143" s="87"/>
    </row>
    <row r="144" spans="2:22" s="65" customFormat="1" ht="22.5" customHeight="1" x14ac:dyDescent="0.25">
      <c r="B144" s="90"/>
      <c r="C144" s="2"/>
      <c r="D144" s="40"/>
      <c r="E144" s="40"/>
      <c r="F144" s="2"/>
      <c r="G144" s="86"/>
      <c r="H144" s="86"/>
      <c r="I144" s="86"/>
      <c r="J144" s="86"/>
      <c r="K144" s="86"/>
      <c r="L144" s="86"/>
      <c r="M144" s="86"/>
      <c r="N144" s="86"/>
      <c r="O144" s="86"/>
      <c r="P144" s="86"/>
      <c r="Q144" s="87"/>
      <c r="R144" s="87"/>
      <c r="S144" s="87"/>
      <c r="T144" s="87"/>
      <c r="U144" s="87"/>
      <c r="V144" s="87"/>
    </row>
    <row r="145" spans="2:22" s="65" customFormat="1" ht="22.5" customHeight="1" x14ac:dyDescent="0.25">
      <c r="B145" s="90"/>
      <c r="C145" s="2"/>
      <c r="D145" s="40"/>
      <c r="E145" s="40"/>
      <c r="F145" s="2"/>
      <c r="G145" s="86"/>
      <c r="H145" s="86"/>
      <c r="I145" s="86"/>
      <c r="J145" s="86"/>
      <c r="K145" s="86"/>
      <c r="L145" s="86"/>
      <c r="M145" s="86"/>
      <c r="N145" s="86"/>
      <c r="O145" s="86"/>
      <c r="P145" s="86"/>
      <c r="Q145" s="87"/>
      <c r="R145" s="87"/>
      <c r="S145" s="87"/>
      <c r="T145" s="87"/>
      <c r="U145" s="87"/>
      <c r="V145" s="87"/>
    </row>
    <row r="146" spans="2:22" s="65" customFormat="1" ht="22.5" customHeight="1" x14ac:dyDescent="0.25">
      <c r="B146" s="90"/>
      <c r="C146" s="2"/>
      <c r="D146" s="40"/>
      <c r="E146" s="40"/>
      <c r="F146" s="2"/>
      <c r="G146" s="86"/>
      <c r="H146" s="86"/>
      <c r="I146" s="86"/>
      <c r="J146" s="86"/>
      <c r="K146" s="86"/>
      <c r="L146" s="86"/>
      <c r="M146" s="86"/>
      <c r="N146" s="86"/>
      <c r="O146" s="86"/>
      <c r="P146" s="86"/>
      <c r="Q146" s="87"/>
      <c r="R146" s="87"/>
      <c r="S146" s="87"/>
      <c r="T146" s="87"/>
      <c r="U146" s="87"/>
      <c r="V146" s="87"/>
    </row>
    <row r="147" spans="2:22" s="65" customFormat="1" ht="22.5" customHeight="1" x14ac:dyDescent="0.25">
      <c r="B147" s="90"/>
      <c r="C147" s="2"/>
      <c r="D147" s="40"/>
      <c r="E147" s="40"/>
      <c r="F147" s="2"/>
      <c r="G147" s="86"/>
      <c r="H147" s="86"/>
      <c r="I147" s="86"/>
      <c r="J147" s="86"/>
      <c r="K147" s="86"/>
      <c r="L147" s="86"/>
      <c r="M147" s="86"/>
      <c r="N147" s="86"/>
      <c r="O147" s="86"/>
      <c r="P147" s="86"/>
      <c r="Q147" s="87"/>
      <c r="R147" s="87"/>
      <c r="S147" s="87"/>
      <c r="T147" s="87"/>
      <c r="U147" s="87"/>
      <c r="V147" s="87"/>
    </row>
    <row r="148" spans="2:22" s="65" customFormat="1" ht="22.5" customHeight="1" x14ac:dyDescent="0.25">
      <c r="B148" s="90"/>
      <c r="C148" s="2"/>
      <c r="D148" s="40"/>
      <c r="E148" s="40"/>
      <c r="F148" s="2"/>
      <c r="G148" s="86"/>
      <c r="H148" s="86"/>
      <c r="I148" s="86"/>
      <c r="J148" s="86"/>
      <c r="K148" s="86"/>
      <c r="L148" s="86"/>
      <c r="M148" s="86"/>
      <c r="N148" s="86"/>
      <c r="O148" s="86"/>
      <c r="P148" s="86"/>
      <c r="Q148" s="87"/>
      <c r="R148" s="87"/>
      <c r="S148" s="87"/>
      <c r="T148" s="87"/>
      <c r="U148" s="87"/>
      <c r="V148" s="87"/>
    </row>
    <row r="149" spans="2:22" s="65" customFormat="1" ht="22.5" customHeight="1" x14ac:dyDescent="0.25">
      <c r="B149" s="90"/>
      <c r="C149" s="2"/>
      <c r="D149" s="40"/>
      <c r="E149" s="40"/>
      <c r="F149" s="2"/>
      <c r="G149" s="86"/>
      <c r="H149" s="86"/>
      <c r="I149" s="86"/>
      <c r="J149" s="86"/>
      <c r="K149" s="86"/>
      <c r="L149" s="86"/>
      <c r="M149" s="86"/>
      <c r="N149" s="86"/>
      <c r="O149" s="86"/>
      <c r="P149" s="86"/>
      <c r="Q149" s="87"/>
      <c r="R149" s="87"/>
      <c r="S149" s="87"/>
      <c r="T149" s="87"/>
      <c r="U149" s="87"/>
      <c r="V149" s="87"/>
    </row>
    <row r="150" spans="2:22" s="65" customFormat="1" ht="22.5" customHeight="1" x14ac:dyDescent="0.25">
      <c r="B150" s="90"/>
      <c r="C150" s="2"/>
      <c r="D150" s="40"/>
      <c r="E150" s="40"/>
      <c r="F150" s="2"/>
      <c r="G150" s="86"/>
      <c r="H150" s="86"/>
      <c r="I150" s="86"/>
      <c r="J150" s="86"/>
      <c r="K150" s="86"/>
      <c r="L150" s="86"/>
      <c r="M150" s="86"/>
      <c r="N150" s="86"/>
      <c r="O150" s="86"/>
      <c r="P150" s="86"/>
      <c r="Q150" s="87"/>
      <c r="R150" s="87"/>
      <c r="S150" s="87"/>
      <c r="T150" s="87"/>
      <c r="U150" s="87"/>
      <c r="V150" s="87"/>
    </row>
    <row r="151" spans="2:22" s="65" customFormat="1" ht="22.5" customHeight="1" x14ac:dyDescent="0.25">
      <c r="B151" s="90"/>
      <c r="C151" s="2"/>
      <c r="D151" s="40"/>
      <c r="E151" s="40"/>
      <c r="F151" s="2"/>
      <c r="G151" s="86"/>
      <c r="H151" s="86"/>
      <c r="I151" s="86"/>
      <c r="J151" s="86"/>
      <c r="K151" s="86"/>
      <c r="L151" s="86"/>
      <c r="M151" s="86"/>
      <c r="N151" s="86"/>
      <c r="O151" s="86"/>
      <c r="P151" s="86"/>
      <c r="Q151" s="87"/>
      <c r="R151" s="87"/>
      <c r="S151" s="87"/>
      <c r="T151" s="87"/>
      <c r="U151" s="87"/>
      <c r="V151" s="87"/>
    </row>
    <row r="152" spans="2:22" s="65" customFormat="1" ht="22.5" customHeight="1" x14ac:dyDescent="0.25">
      <c r="B152" s="90"/>
      <c r="C152" s="2"/>
      <c r="D152" s="40"/>
      <c r="E152" s="40"/>
      <c r="F152" s="2"/>
      <c r="G152" s="86"/>
      <c r="H152" s="86"/>
      <c r="I152" s="86"/>
      <c r="J152" s="86"/>
      <c r="K152" s="86"/>
      <c r="L152" s="86"/>
      <c r="M152" s="86"/>
      <c r="N152" s="86"/>
      <c r="O152" s="86"/>
      <c r="P152" s="86"/>
      <c r="Q152" s="87"/>
      <c r="R152" s="87"/>
      <c r="S152" s="87"/>
      <c r="T152" s="87"/>
      <c r="U152" s="87"/>
      <c r="V152" s="87"/>
    </row>
    <row r="153" spans="2:22" s="65" customFormat="1" ht="22.5" customHeight="1" x14ac:dyDescent="0.25">
      <c r="B153" s="90"/>
      <c r="C153" s="2"/>
      <c r="D153" s="40"/>
      <c r="E153" s="40"/>
      <c r="F153" s="2"/>
      <c r="G153" s="86"/>
      <c r="H153" s="86"/>
      <c r="I153" s="86"/>
      <c r="J153" s="86"/>
      <c r="K153" s="86"/>
      <c r="L153" s="86"/>
      <c r="M153" s="86"/>
      <c r="N153" s="86"/>
      <c r="O153" s="86"/>
      <c r="P153" s="86"/>
      <c r="Q153" s="87"/>
      <c r="R153" s="87"/>
      <c r="S153" s="87"/>
      <c r="T153" s="87"/>
      <c r="U153" s="87"/>
      <c r="V153" s="87"/>
    </row>
    <row r="154" spans="2:22" s="65" customFormat="1" ht="22.5" customHeight="1" x14ac:dyDescent="0.25">
      <c r="B154" s="90"/>
      <c r="C154" s="2"/>
      <c r="D154" s="40"/>
      <c r="E154" s="40"/>
      <c r="F154" s="2"/>
      <c r="G154" s="86"/>
      <c r="H154" s="86"/>
      <c r="I154" s="86"/>
      <c r="J154" s="86"/>
      <c r="K154" s="86"/>
      <c r="L154" s="86"/>
      <c r="M154" s="86"/>
      <c r="N154" s="86"/>
      <c r="O154" s="86"/>
      <c r="P154" s="86"/>
      <c r="Q154" s="87"/>
      <c r="R154" s="87"/>
      <c r="S154" s="87"/>
      <c r="T154" s="87"/>
      <c r="U154" s="87"/>
      <c r="V154" s="87"/>
    </row>
    <row r="155" spans="2:22" s="65" customFormat="1" ht="22.5" customHeight="1" x14ac:dyDescent="0.25">
      <c r="B155" s="90"/>
      <c r="C155" s="2"/>
      <c r="D155" s="40"/>
      <c r="E155" s="40"/>
      <c r="F155" s="2"/>
      <c r="G155" s="86"/>
      <c r="H155" s="86"/>
      <c r="I155" s="86"/>
      <c r="J155" s="86"/>
      <c r="K155" s="86"/>
      <c r="L155" s="86"/>
      <c r="M155" s="86"/>
      <c r="N155" s="86"/>
      <c r="O155" s="86"/>
      <c r="P155" s="86"/>
      <c r="Q155" s="87"/>
      <c r="R155" s="87"/>
      <c r="S155" s="87"/>
      <c r="T155" s="87"/>
      <c r="U155" s="87"/>
      <c r="V155" s="87"/>
    </row>
    <row r="156" spans="2:22" s="65" customFormat="1" ht="22.5" customHeight="1" x14ac:dyDescent="0.25">
      <c r="B156" s="90"/>
      <c r="C156" s="2"/>
      <c r="D156" s="40"/>
      <c r="E156" s="40"/>
      <c r="F156" s="2"/>
      <c r="G156" s="86"/>
      <c r="H156" s="86"/>
      <c r="I156" s="86"/>
      <c r="J156" s="86"/>
      <c r="K156" s="86"/>
      <c r="L156" s="86"/>
      <c r="M156" s="86"/>
      <c r="N156" s="86"/>
      <c r="O156" s="86"/>
      <c r="P156" s="86"/>
      <c r="Q156" s="87"/>
      <c r="R156" s="87"/>
      <c r="S156" s="87"/>
      <c r="T156" s="87"/>
      <c r="U156" s="87"/>
      <c r="V156" s="87"/>
    </row>
  </sheetData>
  <sheetProtection algorithmName="SHA-512" hashValue="joljDx6TnA+OlFsDAoKZw2ysLF2w1jQvDD6J2+fw2eC8d79Ts5ZGhoIeTnkQ2eqSJhqaiUhaye+NqNOoxzGIzg==" saltValue="9EnQnZC+RYqw5J8hQPRHFA==" spinCount="100000" sheet="1" formatRows="0"/>
  <mergeCells count="5">
    <mergeCell ref="A1:F1"/>
    <mergeCell ref="A2:F2"/>
    <mergeCell ref="A3:F3"/>
    <mergeCell ref="A4:F4"/>
    <mergeCell ref="A38:E38"/>
  </mergeCells>
  <phoneticPr fontId="10" type="noConversion"/>
  <dataValidations count="1">
    <dataValidation allowBlank="1" showInputMessage="1" showErrorMessage="1" sqref="A5:B5" xr:uid="{00000000-0002-0000-0400-000000000000}"/>
  </dataValidations>
  <printOptions horizontalCentered="1"/>
  <pageMargins left="0.59055118110236204" right="0.43307086614173201" top="0.59055118110236204" bottom="0.59055118110236204" header="0.31496062992126" footer="0.31496062992126"/>
  <pageSetup paperSize="9" orientation="portrait" horizontalDpi="1200" verticalDpi="1200"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dimension ref="A1:G29"/>
  <sheetViews>
    <sheetView view="pageBreakPreview" zoomScale="115" zoomScaleNormal="100" workbookViewId="0">
      <selection activeCell="D12" sqref="D12"/>
    </sheetView>
  </sheetViews>
  <sheetFormatPr defaultColWidth="9" defaultRowHeight="15" x14ac:dyDescent="0.25"/>
  <cols>
    <col min="1" max="1" width="8.81640625" style="10" customWidth="1"/>
    <col min="2" max="2" width="18.81640625" style="10" customWidth="1"/>
    <col min="3" max="3" width="18.81640625" style="11" customWidth="1"/>
    <col min="4" max="4" width="30.81640625" style="12" customWidth="1"/>
    <col min="5" max="5" width="15.81640625" style="13" customWidth="1"/>
    <col min="6" max="257" width="8.90625" style="11"/>
    <col min="258" max="258" width="10.81640625" style="11" customWidth="1"/>
    <col min="259" max="259" width="11.1796875" style="11" customWidth="1"/>
    <col min="260" max="260" width="37.81640625" style="11" customWidth="1"/>
    <col min="261" max="261" width="20.81640625" style="11" customWidth="1"/>
    <col min="262" max="513" width="8.90625" style="11"/>
    <col min="514" max="514" width="10.81640625" style="11" customWidth="1"/>
    <col min="515" max="515" width="11.1796875" style="11" customWidth="1"/>
    <col min="516" max="516" width="37.81640625" style="11" customWidth="1"/>
    <col min="517" max="517" width="20.81640625" style="11" customWidth="1"/>
    <col min="518" max="769" width="8.90625" style="11"/>
    <col min="770" max="770" width="10.81640625" style="11" customWidth="1"/>
    <col min="771" max="771" width="11.1796875" style="11" customWidth="1"/>
    <col min="772" max="772" width="37.81640625" style="11" customWidth="1"/>
    <col min="773" max="773" width="20.81640625" style="11" customWidth="1"/>
    <col min="774" max="1025" width="8.90625" style="11"/>
    <col min="1026" max="1026" width="10.81640625" style="11" customWidth="1"/>
    <col min="1027" max="1027" width="11.1796875" style="11" customWidth="1"/>
    <col min="1028" max="1028" width="37.81640625" style="11" customWidth="1"/>
    <col min="1029" max="1029" width="20.81640625" style="11" customWidth="1"/>
    <col min="1030" max="1281" width="8.90625" style="11"/>
    <col min="1282" max="1282" width="10.81640625" style="11" customWidth="1"/>
    <col min="1283" max="1283" width="11.1796875" style="11" customWidth="1"/>
    <col min="1284" max="1284" width="37.81640625" style="11" customWidth="1"/>
    <col min="1285" max="1285" width="20.81640625" style="11" customWidth="1"/>
    <col min="1286" max="1537" width="8.90625" style="11"/>
    <col min="1538" max="1538" width="10.81640625" style="11" customWidth="1"/>
    <col min="1539" max="1539" width="11.1796875" style="11" customWidth="1"/>
    <col min="1540" max="1540" width="37.81640625" style="11" customWidth="1"/>
    <col min="1541" max="1541" width="20.81640625" style="11" customWidth="1"/>
    <col min="1542" max="1793" width="8.90625" style="11"/>
    <col min="1794" max="1794" width="10.81640625" style="11" customWidth="1"/>
    <col min="1795" max="1795" width="11.1796875" style="11" customWidth="1"/>
    <col min="1796" max="1796" width="37.81640625" style="11" customWidth="1"/>
    <col min="1797" max="1797" width="20.81640625" style="11" customWidth="1"/>
    <col min="1798" max="2049" width="8.90625" style="11"/>
    <col min="2050" max="2050" width="10.81640625" style="11" customWidth="1"/>
    <col min="2051" max="2051" width="11.1796875" style="11" customWidth="1"/>
    <col min="2052" max="2052" width="37.81640625" style="11" customWidth="1"/>
    <col min="2053" max="2053" width="20.81640625" style="11" customWidth="1"/>
    <col min="2054" max="2305" width="8.90625" style="11"/>
    <col min="2306" max="2306" width="10.81640625" style="11" customWidth="1"/>
    <col min="2307" max="2307" width="11.1796875" style="11" customWidth="1"/>
    <col min="2308" max="2308" width="37.81640625" style="11" customWidth="1"/>
    <col min="2309" max="2309" width="20.81640625" style="11" customWidth="1"/>
    <col min="2310" max="2561" width="8.90625" style="11"/>
    <col min="2562" max="2562" width="10.81640625" style="11" customWidth="1"/>
    <col min="2563" max="2563" width="11.1796875" style="11" customWidth="1"/>
    <col min="2564" max="2564" width="37.81640625" style="11" customWidth="1"/>
    <col min="2565" max="2565" width="20.81640625" style="11" customWidth="1"/>
    <col min="2566" max="2817" width="8.90625" style="11"/>
    <col min="2818" max="2818" width="10.81640625" style="11" customWidth="1"/>
    <col min="2819" max="2819" width="11.1796875" style="11" customWidth="1"/>
    <col min="2820" max="2820" width="37.81640625" style="11" customWidth="1"/>
    <col min="2821" max="2821" width="20.81640625" style="11" customWidth="1"/>
    <col min="2822" max="3073" width="8.90625" style="11"/>
    <col min="3074" max="3074" width="10.81640625" style="11" customWidth="1"/>
    <col min="3075" max="3075" width="11.1796875" style="11" customWidth="1"/>
    <col min="3076" max="3076" width="37.81640625" style="11" customWidth="1"/>
    <col min="3077" max="3077" width="20.81640625" style="11" customWidth="1"/>
    <col min="3078" max="3329" width="8.90625" style="11"/>
    <col min="3330" max="3330" width="10.81640625" style="11" customWidth="1"/>
    <col min="3331" max="3331" width="11.1796875" style="11" customWidth="1"/>
    <col min="3332" max="3332" width="37.81640625" style="11" customWidth="1"/>
    <col min="3333" max="3333" width="20.81640625" style="11" customWidth="1"/>
    <col min="3334" max="3585" width="8.90625" style="11"/>
    <col min="3586" max="3586" width="10.81640625" style="11" customWidth="1"/>
    <col min="3587" max="3587" width="11.1796875" style="11" customWidth="1"/>
    <col min="3588" max="3588" width="37.81640625" style="11" customWidth="1"/>
    <col min="3589" max="3589" width="20.81640625" style="11" customWidth="1"/>
    <col min="3590" max="3841" width="8.90625" style="11"/>
    <col min="3842" max="3842" width="10.81640625" style="11" customWidth="1"/>
    <col min="3843" max="3843" width="11.1796875" style="11" customWidth="1"/>
    <col min="3844" max="3844" width="37.81640625" style="11" customWidth="1"/>
    <col min="3845" max="3845" width="20.81640625" style="11" customWidth="1"/>
    <col min="3846" max="4097" width="8.90625" style="11"/>
    <col min="4098" max="4098" width="10.81640625" style="11" customWidth="1"/>
    <col min="4099" max="4099" width="11.1796875" style="11" customWidth="1"/>
    <col min="4100" max="4100" width="37.81640625" style="11" customWidth="1"/>
    <col min="4101" max="4101" width="20.81640625" style="11" customWidth="1"/>
    <col min="4102" max="4353" width="8.90625" style="11"/>
    <col min="4354" max="4354" width="10.81640625" style="11" customWidth="1"/>
    <col min="4355" max="4355" width="11.1796875" style="11" customWidth="1"/>
    <col min="4356" max="4356" width="37.81640625" style="11" customWidth="1"/>
    <col min="4357" max="4357" width="20.81640625" style="11" customWidth="1"/>
    <col min="4358" max="4609" width="8.90625" style="11"/>
    <col min="4610" max="4610" width="10.81640625" style="11" customWidth="1"/>
    <col min="4611" max="4611" width="11.1796875" style="11" customWidth="1"/>
    <col min="4612" max="4612" width="37.81640625" style="11" customWidth="1"/>
    <col min="4613" max="4613" width="20.81640625" style="11" customWidth="1"/>
    <col min="4614" max="4865" width="8.90625" style="11"/>
    <col min="4866" max="4866" width="10.81640625" style="11" customWidth="1"/>
    <col min="4867" max="4867" width="11.1796875" style="11" customWidth="1"/>
    <col min="4868" max="4868" width="37.81640625" style="11" customWidth="1"/>
    <col min="4869" max="4869" width="20.81640625" style="11" customWidth="1"/>
    <col min="4870" max="5121" width="8.90625" style="11"/>
    <col min="5122" max="5122" width="10.81640625" style="11" customWidth="1"/>
    <col min="5123" max="5123" width="11.1796875" style="11" customWidth="1"/>
    <col min="5124" max="5124" width="37.81640625" style="11" customWidth="1"/>
    <col min="5125" max="5125" width="20.81640625" style="11" customWidth="1"/>
    <col min="5126" max="5377" width="8.90625" style="11"/>
    <col min="5378" max="5378" width="10.81640625" style="11" customWidth="1"/>
    <col min="5379" max="5379" width="11.1796875" style="11" customWidth="1"/>
    <col min="5380" max="5380" width="37.81640625" style="11" customWidth="1"/>
    <col min="5381" max="5381" width="20.81640625" style="11" customWidth="1"/>
    <col min="5382" max="5633" width="8.90625" style="11"/>
    <col min="5634" max="5634" width="10.81640625" style="11" customWidth="1"/>
    <col min="5635" max="5635" width="11.1796875" style="11" customWidth="1"/>
    <col min="5636" max="5636" width="37.81640625" style="11" customWidth="1"/>
    <col min="5637" max="5637" width="20.81640625" style="11" customWidth="1"/>
    <col min="5638" max="5889" width="8.90625" style="11"/>
    <col min="5890" max="5890" width="10.81640625" style="11" customWidth="1"/>
    <col min="5891" max="5891" width="11.1796875" style="11" customWidth="1"/>
    <col min="5892" max="5892" width="37.81640625" style="11" customWidth="1"/>
    <col min="5893" max="5893" width="20.81640625" style="11" customWidth="1"/>
    <col min="5894" max="6145" width="8.90625" style="11"/>
    <col min="6146" max="6146" width="10.81640625" style="11" customWidth="1"/>
    <col min="6147" max="6147" width="11.1796875" style="11" customWidth="1"/>
    <col min="6148" max="6148" width="37.81640625" style="11" customWidth="1"/>
    <col min="6149" max="6149" width="20.81640625" style="11" customWidth="1"/>
    <col min="6150" max="6401" width="8.90625" style="11"/>
    <col min="6402" max="6402" width="10.81640625" style="11" customWidth="1"/>
    <col min="6403" max="6403" width="11.1796875" style="11" customWidth="1"/>
    <col min="6404" max="6404" width="37.81640625" style="11" customWidth="1"/>
    <col min="6405" max="6405" width="20.81640625" style="11" customWidth="1"/>
    <col min="6406" max="6657" width="8.90625" style="11"/>
    <col min="6658" max="6658" width="10.81640625" style="11" customWidth="1"/>
    <col min="6659" max="6659" width="11.1796875" style="11" customWidth="1"/>
    <col min="6660" max="6660" width="37.81640625" style="11" customWidth="1"/>
    <col min="6661" max="6661" width="20.81640625" style="11" customWidth="1"/>
    <col min="6662" max="6913" width="8.90625" style="11"/>
    <col min="6914" max="6914" width="10.81640625" style="11" customWidth="1"/>
    <col min="6915" max="6915" width="11.1796875" style="11" customWidth="1"/>
    <col min="6916" max="6916" width="37.81640625" style="11" customWidth="1"/>
    <col min="6917" max="6917" width="20.81640625" style="11" customWidth="1"/>
    <col min="6918" max="7169" width="8.90625" style="11"/>
    <col min="7170" max="7170" width="10.81640625" style="11" customWidth="1"/>
    <col min="7171" max="7171" width="11.1796875" style="11" customWidth="1"/>
    <col min="7172" max="7172" width="37.81640625" style="11" customWidth="1"/>
    <col min="7173" max="7173" width="20.81640625" style="11" customWidth="1"/>
    <col min="7174" max="7425" width="8.90625" style="11"/>
    <col min="7426" max="7426" width="10.81640625" style="11" customWidth="1"/>
    <col min="7427" max="7427" width="11.1796875" style="11" customWidth="1"/>
    <col min="7428" max="7428" width="37.81640625" style="11" customWidth="1"/>
    <col min="7429" max="7429" width="20.81640625" style="11" customWidth="1"/>
    <col min="7430" max="7681" width="8.90625" style="11"/>
    <col min="7682" max="7682" width="10.81640625" style="11" customWidth="1"/>
    <col min="7683" max="7683" width="11.1796875" style="11" customWidth="1"/>
    <col min="7684" max="7684" width="37.81640625" style="11" customWidth="1"/>
    <col min="7685" max="7685" width="20.81640625" style="11" customWidth="1"/>
    <col min="7686" max="7937" width="8.90625" style="11"/>
    <col min="7938" max="7938" width="10.81640625" style="11" customWidth="1"/>
    <col min="7939" max="7939" width="11.1796875" style="11" customWidth="1"/>
    <col min="7940" max="7940" width="37.81640625" style="11" customWidth="1"/>
    <col min="7941" max="7941" width="20.81640625" style="11" customWidth="1"/>
    <col min="7942" max="8193" width="8.90625" style="11"/>
    <col min="8194" max="8194" width="10.81640625" style="11" customWidth="1"/>
    <col min="8195" max="8195" width="11.1796875" style="11" customWidth="1"/>
    <col min="8196" max="8196" width="37.81640625" style="11" customWidth="1"/>
    <col min="8197" max="8197" width="20.81640625" style="11" customWidth="1"/>
    <col min="8198" max="8449" width="8.90625" style="11"/>
    <col min="8450" max="8450" width="10.81640625" style="11" customWidth="1"/>
    <col min="8451" max="8451" width="11.1796875" style="11" customWidth="1"/>
    <col min="8452" max="8452" width="37.81640625" style="11" customWidth="1"/>
    <col min="8453" max="8453" width="20.81640625" style="11" customWidth="1"/>
    <col min="8454" max="8705" width="8.90625" style="11"/>
    <col min="8706" max="8706" width="10.81640625" style="11" customWidth="1"/>
    <col min="8707" max="8707" width="11.1796875" style="11" customWidth="1"/>
    <col min="8708" max="8708" width="37.81640625" style="11" customWidth="1"/>
    <col min="8709" max="8709" width="20.81640625" style="11" customWidth="1"/>
    <col min="8710" max="8961" width="8.90625" style="11"/>
    <col min="8962" max="8962" width="10.81640625" style="11" customWidth="1"/>
    <col min="8963" max="8963" width="11.1796875" style="11" customWidth="1"/>
    <col min="8964" max="8964" width="37.81640625" style="11" customWidth="1"/>
    <col min="8965" max="8965" width="20.81640625" style="11" customWidth="1"/>
    <col min="8966" max="9217" width="8.90625" style="11"/>
    <col min="9218" max="9218" width="10.81640625" style="11" customWidth="1"/>
    <col min="9219" max="9219" width="11.1796875" style="11" customWidth="1"/>
    <col min="9220" max="9220" width="37.81640625" style="11" customWidth="1"/>
    <col min="9221" max="9221" width="20.81640625" style="11" customWidth="1"/>
    <col min="9222" max="9473" width="8.90625" style="11"/>
    <col min="9474" max="9474" width="10.81640625" style="11" customWidth="1"/>
    <col min="9475" max="9475" width="11.1796875" style="11" customWidth="1"/>
    <col min="9476" max="9476" width="37.81640625" style="11" customWidth="1"/>
    <col min="9477" max="9477" width="20.81640625" style="11" customWidth="1"/>
    <col min="9478" max="9729" width="8.90625" style="11"/>
    <col min="9730" max="9730" width="10.81640625" style="11" customWidth="1"/>
    <col min="9731" max="9731" width="11.1796875" style="11" customWidth="1"/>
    <col min="9732" max="9732" width="37.81640625" style="11" customWidth="1"/>
    <col min="9733" max="9733" width="20.81640625" style="11" customWidth="1"/>
    <col min="9734" max="9985" width="8.90625" style="11"/>
    <col min="9986" max="9986" width="10.81640625" style="11" customWidth="1"/>
    <col min="9987" max="9987" width="11.1796875" style="11" customWidth="1"/>
    <col min="9988" max="9988" width="37.81640625" style="11" customWidth="1"/>
    <col min="9989" max="9989" width="20.81640625" style="11" customWidth="1"/>
    <col min="9990" max="10241" width="8.90625" style="11"/>
    <col min="10242" max="10242" width="10.81640625" style="11" customWidth="1"/>
    <col min="10243" max="10243" width="11.1796875" style="11" customWidth="1"/>
    <col min="10244" max="10244" width="37.81640625" style="11" customWidth="1"/>
    <col min="10245" max="10245" width="20.81640625" style="11" customWidth="1"/>
    <col min="10246" max="10497" width="8.90625" style="11"/>
    <col min="10498" max="10498" width="10.81640625" style="11" customWidth="1"/>
    <col min="10499" max="10499" width="11.1796875" style="11" customWidth="1"/>
    <col min="10500" max="10500" width="37.81640625" style="11" customWidth="1"/>
    <col min="10501" max="10501" width="20.81640625" style="11" customWidth="1"/>
    <col min="10502" max="10753" width="8.90625" style="11"/>
    <col min="10754" max="10754" width="10.81640625" style="11" customWidth="1"/>
    <col min="10755" max="10755" width="11.1796875" style="11" customWidth="1"/>
    <col min="10756" max="10756" width="37.81640625" style="11" customWidth="1"/>
    <col min="10757" max="10757" width="20.81640625" style="11" customWidth="1"/>
    <col min="10758" max="11009" width="8.90625" style="11"/>
    <col min="11010" max="11010" width="10.81640625" style="11" customWidth="1"/>
    <col min="11011" max="11011" width="11.1796875" style="11" customWidth="1"/>
    <col min="11012" max="11012" width="37.81640625" style="11" customWidth="1"/>
    <col min="11013" max="11013" width="20.81640625" style="11" customWidth="1"/>
    <col min="11014" max="11265" width="8.90625" style="11"/>
    <col min="11266" max="11266" width="10.81640625" style="11" customWidth="1"/>
    <col min="11267" max="11267" width="11.1796875" style="11" customWidth="1"/>
    <col min="11268" max="11268" width="37.81640625" style="11" customWidth="1"/>
    <col min="11269" max="11269" width="20.81640625" style="11" customWidth="1"/>
    <col min="11270" max="11521" width="8.90625" style="11"/>
    <col min="11522" max="11522" width="10.81640625" style="11" customWidth="1"/>
    <col min="11523" max="11523" width="11.1796875" style="11" customWidth="1"/>
    <col min="11524" max="11524" width="37.81640625" style="11" customWidth="1"/>
    <col min="11525" max="11525" width="20.81640625" style="11" customWidth="1"/>
    <col min="11526" max="11777" width="8.90625" style="11"/>
    <col min="11778" max="11778" width="10.81640625" style="11" customWidth="1"/>
    <col min="11779" max="11779" width="11.1796875" style="11" customWidth="1"/>
    <col min="11780" max="11780" width="37.81640625" style="11" customWidth="1"/>
    <col min="11781" max="11781" width="20.81640625" style="11" customWidth="1"/>
    <col min="11782" max="12033" width="8.90625" style="11"/>
    <col min="12034" max="12034" width="10.81640625" style="11" customWidth="1"/>
    <col min="12035" max="12035" width="11.1796875" style="11" customWidth="1"/>
    <col min="12036" max="12036" width="37.81640625" style="11" customWidth="1"/>
    <col min="12037" max="12037" width="20.81640625" style="11" customWidth="1"/>
    <col min="12038" max="12289" width="8.90625" style="11"/>
    <col min="12290" max="12290" width="10.81640625" style="11" customWidth="1"/>
    <col min="12291" max="12291" width="11.1796875" style="11" customWidth="1"/>
    <col min="12292" max="12292" width="37.81640625" style="11" customWidth="1"/>
    <col min="12293" max="12293" width="20.81640625" style="11" customWidth="1"/>
    <col min="12294" max="12545" width="8.90625" style="11"/>
    <col min="12546" max="12546" width="10.81640625" style="11" customWidth="1"/>
    <col min="12547" max="12547" width="11.1796875" style="11" customWidth="1"/>
    <col min="12548" max="12548" width="37.81640625" style="11" customWidth="1"/>
    <col min="12549" max="12549" width="20.81640625" style="11" customWidth="1"/>
    <col min="12550" max="12801" width="8.90625" style="11"/>
    <col min="12802" max="12802" width="10.81640625" style="11" customWidth="1"/>
    <col min="12803" max="12803" width="11.1796875" style="11" customWidth="1"/>
    <col min="12804" max="12804" width="37.81640625" style="11" customWidth="1"/>
    <col min="12805" max="12805" width="20.81640625" style="11" customWidth="1"/>
    <col min="12806" max="13057" width="8.90625" style="11"/>
    <col min="13058" max="13058" width="10.81640625" style="11" customWidth="1"/>
    <col min="13059" max="13059" width="11.1796875" style="11" customWidth="1"/>
    <col min="13060" max="13060" width="37.81640625" style="11" customWidth="1"/>
    <col min="13061" max="13061" width="20.81640625" style="11" customWidth="1"/>
    <col min="13062" max="13313" width="8.90625" style="11"/>
    <col min="13314" max="13314" width="10.81640625" style="11" customWidth="1"/>
    <col min="13315" max="13315" width="11.1796875" style="11" customWidth="1"/>
    <col min="13316" max="13316" width="37.81640625" style="11" customWidth="1"/>
    <col min="13317" max="13317" width="20.81640625" style="11" customWidth="1"/>
    <col min="13318" max="13569" width="8.90625" style="11"/>
    <col min="13570" max="13570" width="10.81640625" style="11" customWidth="1"/>
    <col min="13571" max="13571" width="11.1796875" style="11" customWidth="1"/>
    <col min="13572" max="13572" width="37.81640625" style="11" customWidth="1"/>
    <col min="13573" max="13573" width="20.81640625" style="11" customWidth="1"/>
    <col min="13574" max="13825" width="8.90625" style="11"/>
    <col min="13826" max="13826" width="10.81640625" style="11" customWidth="1"/>
    <col min="13827" max="13827" width="11.1796875" style="11" customWidth="1"/>
    <col min="13828" max="13828" width="37.81640625" style="11" customWidth="1"/>
    <col min="13829" max="13829" width="20.81640625" style="11" customWidth="1"/>
    <col min="13830" max="14081" width="8.90625" style="11"/>
    <col min="14082" max="14082" width="10.81640625" style="11" customWidth="1"/>
    <col min="14083" max="14083" width="11.1796875" style="11" customWidth="1"/>
    <col min="14084" max="14084" width="37.81640625" style="11" customWidth="1"/>
    <col min="14085" max="14085" width="20.81640625" style="11" customWidth="1"/>
    <col min="14086" max="14337" width="8.90625" style="11"/>
    <col min="14338" max="14338" width="10.81640625" style="11" customWidth="1"/>
    <col min="14339" max="14339" width="11.1796875" style="11" customWidth="1"/>
    <col min="14340" max="14340" width="37.81640625" style="11" customWidth="1"/>
    <col min="14341" max="14341" width="20.81640625" style="11" customWidth="1"/>
    <col min="14342" max="14593" width="8.90625" style="11"/>
    <col min="14594" max="14594" width="10.81640625" style="11" customWidth="1"/>
    <col min="14595" max="14595" width="11.1796875" style="11" customWidth="1"/>
    <col min="14596" max="14596" width="37.81640625" style="11" customWidth="1"/>
    <col min="14597" max="14597" width="20.81640625" style="11" customWidth="1"/>
    <col min="14598" max="14849" width="8.90625" style="11"/>
    <col min="14850" max="14850" width="10.81640625" style="11" customWidth="1"/>
    <col min="14851" max="14851" width="11.1796875" style="11" customWidth="1"/>
    <col min="14852" max="14852" width="37.81640625" style="11" customWidth="1"/>
    <col min="14853" max="14853" width="20.81640625" style="11" customWidth="1"/>
    <col min="14854" max="15105" width="8.90625" style="11"/>
    <col min="15106" max="15106" width="10.81640625" style="11" customWidth="1"/>
    <col min="15107" max="15107" width="11.1796875" style="11" customWidth="1"/>
    <col min="15108" max="15108" width="37.81640625" style="11" customWidth="1"/>
    <col min="15109" max="15109" width="20.81640625" style="11" customWidth="1"/>
    <col min="15110" max="15361" width="8.90625" style="11"/>
    <col min="15362" max="15362" width="10.81640625" style="11" customWidth="1"/>
    <col min="15363" max="15363" width="11.1796875" style="11" customWidth="1"/>
    <col min="15364" max="15364" width="37.81640625" style="11" customWidth="1"/>
    <col min="15365" max="15365" width="20.81640625" style="11" customWidth="1"/>
    <col min="15366" max="15617" width="8.90625" style="11"/>
    <col min="15618" max="15618" width="10.81640625" style="11" customWidth="1"/>
    <col min="15619" max="15619" width="11.1796875" style="11" customWidth="1"/>
    <col min="15620" max="15620" width="37.81640625" style="11" customWidth="1"/>
    <col min="15621" max="15621" width="20.81640625" style="11" customWidth="1"/>
    <col min="15622" max="15873" width="8.90625" style="11"/>
    <col min="15874" max="15874" width="10.81640625" style="11" customWidth="1"/>
    <col min="15875" max="15875" width="11.1796875" style="11" customWidth="1"/>
    <col min="15876" max="15876" width="37.81640625" style="11" customWidth="1"/>
    <col min="15877" max="15877" width="20.81640625" style="11" customWidth="1"/>
    <col min="15878" max="16129" width="8.90625" style="11"/>
    <col min="16130" max="16130" width="10.81640625" style="11" customWidth="1"/>
    <col min="16131" max="16131" width="11.1796875" style="11" customWidth="1"/>
    <col min="16132" max="16132" width="37.81640625" style="11" customWidth="1"/>
    <col min="16133" max="16133" width="20.81640625" style="11" customWidth="1"/>
    <col min="16134" max="16384" width="8.90625" style="11"/>
  </cols>
  <sheetData>
    <row r="1" spans="1:7" ht="35.25" customHeight="1" x14ac:dyDescent="0.25">
      <c r="A1" s="14" t="s">
        <v>70</v>
      </c>
      <c r="B1" s="14"/>
    </row>
    <row r="2" spans="1:7" ht="35" customHeight="1" x14ac:dyDescent="0.25">
      <c r="A2" s="99" t="s">
        <v>12</v>
      </c>
      <c r="B2" s="99"/>
      <c r="C2" s="99"/>
      <c r="D2" s="99"/>
      <c r="E2" s="99"/>
    </row>
    <row r="3" spans="1:7" s="8" customFormat="1" ht="25.25" customHeight="1" x14ac:dyDescent="0.25">
      <c r="A3" s="100" t="str">
        <f>'100章'!A3:F3</f>
        <v>项目名称：乌海市G244线K13+431-K21+800段公路养护工程施工招标（二次）</v>
      </c>
      <c r="B3" s="100"/>
      <c r="C3" s="100"/>
      <c r="D3" s="100"/>
      <c r="E3" s="100"/>
      <c r="F3" s="5"/>
      <c r="G3" s="5"/>
    </row>
    <row r="4" spans="1:7" s="8" customFormat="1" ht="25.25" customHeight="1" x14ac:dyDescent="0.25">
      <c r="A4" s="101" t="str">
        <f>'100章'!A4:F4</f>
        <v>标段名称：G244WHSG（EC）-1</v>
      </c>
      <c r="B4" s="101"/>
      <c r="C4" s="101"/>
      <c r="D4" s="101"/>
      <c r="E4" s="101"/>
    </row>
    <row r="5" spans="1:7" s="9" customFormat="1" ht="25.25" customHeight="1" x14ac:dyDescent="0.25">
      <c r="A5" s="102" t="s">
        <v>74</v>
      </c>
      <c r="B5" s="102"/>
      <c r="C5" s="102"/>
      <c r="D5" s="102"/>
      <c r="E5" s="102"/>
    </row>
    <row r="6" spans="1:7" s="9" customFormat="1" ht="22.5" customHeight="1" x14ac:dyDescent="0.25">
      <c r="A6" s="34" t="s">
        <v>48</v>
      </c>
      <c r="B6" s="34" t="s">
        <v>14</v>
      </c>
      <c r="C6" s="35" t="s">
        <v>49</v>
      </c>
      <c r="D6" s="35" t="s">
        <v>50</v>
      </c>
      <c r="E6" s="36" t="s">
        <v>51</v>
      </c>
    </row>
    <row r="7" spans="1:7" s="9" customFormat="1" ht="25" customHeight="1" x14ac:dyDescent="0.25">
      <c r="A7" s="15"/>
      <c r="B7" s="16"/>
      <c r="C7" s="17"/>
      <c r="D7" s="18"/>
      <c r="E7" s="19"/>
    </row>
    <row r="8" spans="1:7" s="9" customFormat="1" ht="25" customHeight="1" x14ac:dyDescent="0.25">
      <c r="A8" s="20"/>
      <c r="B8" s="21"/>
      <c r="C8" s="17"/>
      <c r="D8" s="22"/>
      <c r="E8" s="19"/>
    </row>
    <row r="9" spans="1:7" s="9" customFormat="1" ht="25" customHeight="1" x14ac:dyDescent="0.25">
      <c r="A9" s="16"/>
      <c r="B9" s="16"/>
      <c r="C9" s="19"/>
      <c r="D9" s="22"/>
      <c r="E9" s="19"/>
    </row>
    <row r="10" spans="1:7" s="2" customFormat="1" ht="25" customHeight="1" x14ac:dyDescent="0.25">
      <c r="A10" s="16"/>
      <c r="B10" s="16"/>
      <c r="C10" s="19"/>
      <c r="D10" s="22"/>
      <c r="E10" s="19"/>
    </row>
    <row r="11" spans="1:7" s="2" customFormat="1" ht="25" customHeight="1" x14ac:dyDescent="0.25">
      <c r="A11" s="16"/>
      <c r="B11" s="16"/>
      <c r="C11" s="19"/>
      <c r="D11" s="22"/>
      <c r="E11" s="19"/>
    </row>
    <row r="12" spans="1:7" s="2" customFormat="1" ht="25" customHeight="1" x14ac:dyDescent="0.25">
      <c r="A12" s="16"/>
      <c r="B12" s="16"/>
      <c r="C12" s="19"/>
      <c r="D12" s="22"/>
      <c r="E12" s="19"/>
    </row>
    <row r="13" spans="1:7" s="2" customFormat="1" ht="25" customHeight="1" x14ac:dyDescent="0.25">
      <c r="A13" s="16"/>
      <c r="B13" s="16"/>
      <c r="C13" s="19"/>
      <c r="D13" s="22"/>
      <c r="E13" s="19"/>
    </row>
    <row r="14" spans="1:7" s="2" customFormat="1" ht="25" customHeight="1" x14ac:dyDescent="0.25">
      <c r="A14" s="16"/>
      <c r="B14" s="16"/>
      <c r="C14" s="19"/>
      <c r="D14" s="22"/>
      <c r="E14" s="19"/>
    </row>
    <row r="15" spans="1:7" s="2" customFormat="1" ht="25" customHeight="1" x14ac:dyDescent="0.25">
      <c r="A15" s="16"/>
      <c r="B15" s="16"/>
      <c r="C15" s="19"/>
      <c r="D15" s="22"/>
      <c r="E15" s="19"/>
    </row>
    <row r="16" spans="1:7" s="2" customFormat="1" ht="25" customHeight="1" x14ac:dyDescent="0.25">
      <c r="A16" s="16"/>
      <c r="B16" s="16"/>
      <c r="C16" s="19"/>
      <c r="D16" s="22"/>
      <c r="E16" s="19"/>
    </row>
    <row r="17" spans="1:5" s="2" customFormat="1" ht="25" customHeight="1" x14ac:dyDescent="0.25">
      <c r="A17" s="16"/>
      <c r="B17" s="16"/>
      <c r="C17" s="19"/>
      <c r="D17" s="22"/>
      <c r="E17" s="19"/>
    </row>
    <row r="18" spans="1:5" s="2" customFormat="1" ht="25" customHeight="1" x14ac:dyDescent="0.25">
      <c r="A18" s="16"/>
      <c r="B18" s="16"/>
      <c r="C18" s="19"/>
      <c r="D18" s="22"/>
      <c r="E18" s="19"/>
    </row>
    <row r="19" spans="1:5" s="2" customFormat="1" ht="25" customHeight="1" x14ac:dyDescent="0.25">
      <c r="A19" s="16"/>
      <c r="B19" s="16"/>
      <c r="C19" s="19"/>
      <c r="D19" s="22"/>
      <c r="E19" s="19"/>
    </row>
    <row r="20" spans="1:5" s="2" customFormat="1" ht="25" customHeight="1" x14ac:dyDescent="0.25">
      <c r="A20" s="16"/>
      <c r="B20" s="16"/>
      <c r="C20" s="19"/>
      <c r="D20" s="22"/>
      <c r="E20" s="19"/>
    </row>
    <row r="21" spans="1:5" s="2" customFormat="1" ht="25" customHeight="1" x14ac:dyDescent="0.25">
      <c r="A21" s="16"/>
      <c r="B21" s="16"/>
      <c r="C21" s="19"/>
      <c r="D21" s="22"/>
      <c r="E21" s="19"/>
    </row>
    <row r="22" spans="1:5" s="2" customFormat="1" ht="25" customHeight="1" x14ac:dyDescent="0.25">
      <c r="A22" s="16"/>
      <c r="B22" s="16"/>
      <c r="C22" s="19"/>
      <c r="D22" s="22"/>
      <c r="E22" s="19"/>
    </row>
    <row r="23" spans="1:5" s="2" customFormat="1" ht="25" customHeight="1" x14ac:dyDescent="0.25">
      <c r="A23" s="16"/>
      <c r="B23" s="16"/>
      <c r="C23" s="19"/>
      <c r="D23" s="22"/>
      <c r="E23" s="19"/>
    </row>
    <row r="24" spans="1:5" s="2" customFormat="1" ht="25" customHeight="1" x14ac:dyDescent="0.25">
      <c r="A24" s="16"/>
      <c r="B24" s="16"/>
      <c r="C24" s="19"/>
      <c r="D24" s="22"/>
      <c r="E24" s="19"/>
    </row>
    <row r="25" spans="1:5" s="2" customFormat="1" ht="25" customHeight="1" x14ac:dyDescent="0.25">
      <c r="A25" s="16"/>
      <c r="B25" s="16"/>
      <c r="C25" s="19"/>
      <c r="D25" s="22"/>
      <c r="E25" s="19"/>
    </row>
    <row r="26" spans="1:5" s="2" customFormat="1" ht="25" customHeight="1" x14ac:dyDescent="0.25">
      <c r="A26" s="16"/>
      <c r="B26" s="16"/>
      <c r="C26" s="19"/>
      <c r="D26" s="22"/>
      <c r="E26" s="19"/>
    </row>
    <row r="27" spans="1:5" s="2" customFormat="1" ht="25" customHeight="1" x14ac:dyDescent="0.25">
      <c r="A27" s="16"/>
      <c r="B27" s="16"/>
      <c r="C27" s="19"/>
      <c r="D27" s="22"/>
      <c r="E27" s="19"/>
    </row>
    <row r="28" spans="1:5" s="2" customFormat="1" ht="25" customHeight="1" x14ac:dyDescent="0.25">
      <c r="A28" s="16"/>
      <c r="B28" s="16"/>
      <c r="C28" s="19"/>
      <c r="D28" s="22"/>
      <c r="E28" s="19"/>
    </row>
    <row r="29" spans="1:5" s="9" customFormat="1" ht="25" customHeight="1" x14ac:dyDescent="0.25">
      <c r="A29" s="97" t="s">
        <v>52</v>
      </c>
      <c r="B29" s="97"/>
      <c r="C29" s="97"/>
      <c r="D29" s="97"/>
      <c r="E29" s="23">
        <f>ROUND(SUM(E7:E28),0)</f>
        <v>0</v>
      </c>
    </row>
  </sheetData>
  <sheetProtection algorithmName="SHA-512" hashValue="F58WWPL2U5Mcz9jiGq1JBxG4sihNg6aIO3qJUAsU6QGj7Ut6V2t/DiCDlYYG605VAEyxVVsaQRi6VBdW4zOeew==" saltValue="FPAAnnPzLt4UGVt/ZxWRpw==" spinCount="100000" sheet="1" formatRows="0"/>
  <mergeCells count="5">
    <mergeCell ref="A2:E2"/>
    <mergeCell ref="A3:E3"/>
    <mergeCell ref="A4:E4"/>
    <mergeCell ref="A5:E5"/>
    <mergeCell ref="A29:D29"/>
  </mergeCells>
  <phoneticPr fontId="10" type="noConversion"/>
  <printOptions horizontalCentered="1"/>
  <pageMargins left="0.59055118110236204" right="0.43307086614173201" top="0.59055118110236204" bottom="0.59055118110236204" header="0.31496062992126" footer="0.31496062992126"/>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4"/>
  <dimension ref="A1:F19"/>
  <sheetViews>
    <sheetView tabSelected="1" view="pageBreakPreview" zoomScale="115" zoomScaleNormal="100" workbookViewId="0">
      <selection activeCell="C8" sqref="C8"/>
    </sheetView>
  </sheetViews>
  <sheetFormatPr defaultColWidth="8.81640625" defaultRowHeight="42" customHeight="1" x14ac:dyDescent="0.25"/>
  <cols>
    <col min="1" max="2" width="15.6328125" style="3" customWidth="1"/>
    <col min="3" max="3" width="34.81640625" style="3" customWidth="1"/>
    <col min="4" max="4" width="26.81640625" style="4" customWidth="1"/>
    <col min="5" max="16384" width="8.81640625" style="3"/>
  </cols>
  <sheetData>
    <row r="1" spans="1:6" ht="22.5" customHeight="1" x14ac:dyDescent="0.25">
      <c r="A1" s="37" t="s">
        <v>71</v>
      </c>
    </row>
    <row r="2" spans="1:6" ht="35" customHeight="1" x14ac:dyDescent="0.25">
      <c r="A2" s="95" t="s">
        <v>12</v>
      </c>
      <c r="B2" s="95"/>
      <c r="C2" s="95"/>
      <c r="D2" s="95"/>
    </row>
    <row r="3" spans="1:6" s="1" customFormat="1" ht="25.25" customHeight="1" x14ac:dyDescent="0.25">
      <c r="A3" s="100" t="str">
        <f>'100章'!A3:F3</f>
        <v>项目名称：乌海市G244线K13+431-K21+800段公路养护工程施工招标（二次）</v>
      </c>
      <c r="B3" s="100"/>
      <c r="C3" s="100"/>
      <c r="D3" s="100"/>
      <c r="E3" s="5"/>
      <c r="F3" s="5"/>
    </row>
    <row r="4" spans="1:6" s="1" customFormat="1" ht="25.25" customHeight="1" x14ac:dyDescent="0.25">
      <c r="A4" s="106" t="str">
        <f>'100章'!A4:F4</f>
        <v>标段名称：G244WHSG（EC）-1</v>
      </c>
      <c r="B4" s="106"/>
      <c r="C4" s="106"/>
      <c r="D4" s="106"/>
    </row>
    <row r="5" spans="1:6" s="2" customFormat="1" ht="25.25" customHeight="1" x14ac:dyDescent="0.25">
      <c r="A5" s="107" t="s">
        <v>75</v>
      </c>
      <c r="B5" s="107"/>
      <c r="C5" s="107"/>
      <c r="D5" s="107"/>
    </row>
    <row r="6" spans="1:6" s="2" customFormat="1" ht="40.25" customHeight="1" x14ac:dyDescent="0.25">
      <c r="A6" s="6" t="s">
        <v>48</v>
      </c>
      <c r="B6" s="6" t="s">
        <v>53</v>
      </c>
      <c r="C6" s="6" t="s">
        <v>54</v>
      </c>
      <c r="D6" s="38" t="s">
        <v>55</v>
      </c>
    </row>
    <row r="7" spans="1:6" s="2" customFormat="1" ht="40.25" customHeight="1" x14ac:dyDescent="0.25">
      <c r="A7" s="6">
        <v>1</v>
      </c>
      <c r="B7" s="39">
        <v>100</v>
      </c>
      <c r="C7" s="6" t="s">
        <v>56</v>
      </c>
      <c r="D7" s="7">
        <f>'100章'!F28</f>
        <v>87757</v>
      </c>
    </row>
    <row r="8" spans="1:6" s="2" customFormat="1" ht="40.25" customHeight="1" x14ac:dyDescent="0.25">
      <c r="A8" s="6">
        <v>2</v>
      </c>
      <c r="B8" s="39">
        <v>200</v>
      </c>
      <c r="C8" s="6" t="s">
        <v>57</v>
      </c>
      <c r="D8" s="7">
        <f>'200章'!F28</f>
        <v>0</v>
      </c>
    </row>
    <row r="9" spans="1:6" s="2" customFormat="1" ht="40.25" customHeight="1" x14ac:dyDescent="0.25">
      <c r="A9" s="6">
        <v>3</v>
      </c>
      <c r="B9" s="39">
        <v>300</v>
      </c>
      <c r="C9" s="6" t="s">
        <v>58</v>
      </c>
      <c r="D9" s="7">
        <f>'300章 '!F51</f>
        <v>0</v>
      </c>
    </row>
    <row r="10" spans="1:6" s="2" customFormat="1" ht="40.25" customHeight="1" x14ac:dyDescent="0.25">
      <c r="A10" s="6">
        <v>4</v>
      </c>
      <c r="B10" s="39">
        <v>400</v>
      </c>
      <c r="C10" s="6" t="s">
        <v>59</v>
      </c>
      <c r="D10" s="7">
        <f>'400章 '!F29</f>
        <v>0</v>
      </c>
    </row>
    <row r="11" spans="1:6" s="2" customFormat="1" ht="40.25" customHeight="1" x14ac:dyDescent="0.25">
      <c r="A11" s="6">
        <v>5</v>
      </c>
      <c r="B11" s="39">
        <v>500</v>
      </c>
      <c r="C11" s="6" t="s">
        <v>60</v>
      </c>
      <c r="D11" s="7"/>
    </row>
    <row r="12" spans="1:6" s="2" customFormat="1" ht="40.25" customHeight="1" x14ac:dyDescent="0.25">
      <c r="A12" s="6">
        <v>6</v>
      </c>
      <c r="B12" s="39">
        <v>600</v>
      </c>
      <c r="C12" s="6" t="s">
        <v>76</v>
      </c>
      <c r="D12" s="7">
        <f>'600章'!F38</f>
        <v>0</v>
      </c>
    </row>
    <row r="13" spans="1:6" s="2" customFormat="1" ht="40.25" customHeight="1" x14ac:dyDescent="0.25">
      <c r="A13" s="6">
        <v>7</v>
      </c>
      <c r="B13" s="39">
        <v>700</v>
      </c>
      <c r="C13" s="6" t="s">
        <v>61</v>
      </c>
      <c r="D13" s="7"/>
    </row>
    <row r="14" spans="1:6" s="2" customFormat="1" ht="40.25" customHeight="1" x14ac:dyDescent="0.25">
      <c r="A14" s="6">
        <v>8</v>
      </c>
      <c r="B14" s="105" t="s">
        <v>271</v>
      </c>
      <c r="C14" s="105"/>
      <c r="D14" s="7">
        <f>SUM(D7:D13)</f>
        <v>87757</v>
      </c>
    </row>
    <row r="15" spans="1:6" s="2" customFormat="1" ht="40.25" customHeight="1" x14ac:dyDescent="0.25">
      <c r="A15" s="6">
        <v>9</v>
      </c>
      <c r="B15" s="103" t="s">
        <v>62</v>
      </c>
      <c r="C15" s="104"/>
      <c r="D15" s="7">
        <f>专业工程暂估价!E29</f>
        <v>0</v>
      </c>
    </row>
    <row r="16" spans="1:6" s="2" customFormat="1" ht="40.25" customHeight="1" x14ac:dyDescent="0.25">
      <c r="A16" s="6">
        <v>10</v>
      </c>
      <c r="B16" s="103" t="s">
        <v>63</v>
      </c>
      <c r="C16" s="104"/>
      <c r="D16" s="7">
        <f>D14-D15</f>
        <v>87757</v>
      </c>
    </row>
    <row r="17" spans="1:4" s="2" customFormat="1" ht="40.25" customHeight="1" x14ac:dyDescent="0.25">
      <c r="A17" s="6">
        <v>11</v>
      </c>
      <c r="B17" s="103" t="s">
        <v>64</v>
      </c>
      <c r="C17" s="104"/>
      <c r="D17" s="7"/>
    </row>
    <row r="18" spans="1:4" s="2" customFormat="1" ht="40.25" customHeight="1" x14ac:dyDescent="0.25">
      <c r="A18" s="6">
        <v>12</v>
      </c>
      <c r="B18" s="105" t="s">
        <v>65</v>
      </c>
      <c r="C18" s="105"/>
      <c r="D18" s="7">
        <v>0</v>
      </c>
    </row>
    <row r="19" spans="1:4" s="2" customFormat="1" ht="40.25" customHeight="1" x14ac:dyDescent="0.25">
      <c r="A19" s="6">
        <v>13</v>
      </c>
      <c r="B19" s="105" t="s">
        <v>66</v>
      </c>
      <c r="C19" s="105"/>
      <c r="D19" s="7">
        <f>ROUND(D14+D17+D18,0)</f>
        <v>87757</v>
      </c>
    </row>
  </sheetData>
  <sheetProtection algorithmName="SHA-512" hashValue="0pIP4jTaQufPdM3HrtIgfXyDScXHYbGTwz0orhBNc69oexraHXnz/NsvIHyLi11c2g8qFFp/0VgpNG/0NG3fjw==" saltValue="ouWmiYV1VG6TUI0puvauHA==" spinCount="100000" sheet="1" formatRows="0"/>
  <mergeCells count="10">
    <mergeCell ref="A2:D2"/>
    <mergeCell ref="A3:D3"/>
    <mergeCell ref="A4:D4"/>
    <mergeCell ref="A5:D5"/>
    <mergeCell ref="B14:C14"/>
    <mergeCell ref="B15:C15"/>
    <mergeCell ref="B16:C16"/>
    <mergeCell ref="B17:C17"/>
    <mergeCell ref="B18:C18"/>
    <mergeCell ref="B19:C19"/>
  </mergeCells>
  <phoneticPr fontId="10" type="noConversion"/>
  <printOptions horizontalCentered="1"/>
  <pageMargins left="0.59055118110236204" right="0.43307086614173201" top="0.59055118110236204" bottom="0.59055118110236204" header="0.31496062992126" footer="0.31496062992126"/>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4" master="" otherUserPermission="visible"/>
  <rangeList sheetStid="14" master="" otherUserPermission="visible"/>
  <rangeList sheetStid="18" master="" otherUserPermission="visible"/>
  <rangeList sheetStid="8" master="" otherUserPermission="visible"/>
  <rangeList sheetStid="24"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8</vt:i4>
      </vt:variant>
      <vt:variant>
        <vt:lpstr>命名范围</vt:lpstr>
      </vt:variant>
      <vt:variant>
        <vt:i4>12</vt:i4>
      </vt:variant>
    </vt:vector>
  </HeadingPairs>
  <TitlesOfParts>
    <vt:vector size="20" baseType="lpstr">
      <vt:lpstr>工程量清单说明</vt:lpstr>
      <vt:lpstr>100章</vt:lpstr>
      <vt:lpstr>200章</vt:lpstr>
      <vt:lpstr>300章 </vt:lpstr>
      <vt:lpstr>400章 </vt:lpstr>
      <vt:lpstr>600章</vt:lpstr>
      <vt:lpstr>专业工程暂估价</vt:lpstr>
      <vt:lpstr>投标报价汇总表 </vt:lpstr>
      <vt:lpstr>'200章'!Print_Area</vt:lpstr>
      <vt:lpstr>'300章 '!Print_Area</vt:lpstr>
      <vt:lpstr>'400章 '!Print_Area</vt:lpstr>
      <vt:lpstr>'600章'!Print_Area</vt:lpstr>
      <vt:lpstr>工程量清单说明!Print_Area</vt:lpstr>
      <vt:lpstr>'投标报价汇总表 '!Print_Area</vt:lpstr>
      <vt:lpstr>专业工程暂估价!Print_Area</vt:lpstr>
      <vt:lpstr>'100章'!Print_Titles</vt:lpstr>
      <vt:lpstr>'200章'!Print_Titles</vt:lpstr>
      <vt:lpstr>'300章 '!Print_Titles</vt:lpstr>
      <vt:lpstr>'400章 '!Print_Titles</vt:lpstr>
      <vt:lpstr>'600章'!Print_Titles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HP</cp:lastModifiedBy>
  <cp:lastPrinted>2026-02-11T11:29:54Z</cp:lastPrinted>
  <dcterms:created xsi:type="dcterms:W3CDTF">2006-09-16T00:00:00Z</dcterms:created>
  <dcterms:modified xsi:type="dcterms:W3CDTF">2026-04-28T11:41:00Z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0634CAAFAD8A4C5692EDC89FFC689930_13</vt:lpwstr>
  </property>
  <property fmtid="{D5CDD505-2E9C-101B-9397-08002B2CF9AE}" pid="3" name="KSOProductBuildVer">
    <vt:lpwstr>2052-12.1.0.20784</vt:lpwstr>
  </property>
</Properties>
</file>